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ra" reservationPassword="0"/>
  <workbookPr/>
  <bookViews>
    <workbookView xWindow="240" yWindow="120" windowWidth="14940" windowHeight="9225" activeTab="0"/>
  </bookViews>
  <sheets>
    <sheet name="Rekapitulace" sheetId="1" r:id="rId1"/>
    <sheet name="SO 01-61-01" sheetId="2" r:id="rId2"/>
    <sheet name="SO 01-76-01_01.1" sheetId="3" r:id="rId3"/>
    <sheet name="SO 01-76-01_01.2" sheetId="4" r:id="rId4"/>
    <sheet name="SO 01-81-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<sst xmlns="http://schemas.openxmlformats.org/spreadsheetml/2006/main" count="2520" uniqueCount="688">
  <si>
    <t>Firma: SUDOP BRNO, spol. s r.o.</t>
  </si>
  <si>
    <t>Rekapitulace ceny</t>
  </si>
  <si>
    <t>Stavba: 21035 - Modernizace a elektrizace trati Hrušovany u Brna - Židlochovice“, návrh řešení protihlukové ochrany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</si>
  <si>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</si>
  <si>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</si>
  <si>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</si>
  <si>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</si>
  <si>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</si>
  <si>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</si>
  <si>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</si>
  <si>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</si>
  <si>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</si>
  <si>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</si>
  <si>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</si>
  <si>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</si>
  <si>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21035</t>
  </si>
  <si>
    <t>Modernizace a elektrizace trati Hrušovany u Brna - Židlochovice“, návrh řešení protihlukové ochrany</t>
  </si>
  <si>
    <t>O</t>
  </si>
  <si>
    <t>Rozpočet:</t>
  </si>
  <si>
    <t>0,00</t>
  </si>
  <si>
    <t>15,00</t>
  </si>
  <si>
    <t>21,00</t>
  </si>
  <si>
    <t>3</t>
  </si>
  <si>
    <t>2</t>
  </si>
  <si>
    <t>SO 01-61-01</t>
  </si>
  <si>
    <t>žst. Židlochovice, protihluková stěna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</si>
  <si>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</si>
  <si>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</si>
  <si>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</si>
  <si>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</si>
  <si>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</si>
  <si>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</si>
  <si>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</si>
  <si>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</si>
  <si>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</si>
  <si>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</si>
  <si>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</si>
  <si>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</si>
  <si>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</si>
  <si>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</si>
  <si>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</si>
  <si>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</si>
  <si>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</si>
  <si>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</si>
  <si>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</si>
  <si>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</si>
  <si>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113151111</t>
  </si>
  <si>
    <t/>
  </si>
  <si>
    <t>Rozebrání zpevněných ploch ze silničních dílců</t>
  </si>
  <si>
    <t>m2</t>
  </si>
  <si>
    <t>PP</t>
  </si>
  <si>
    <t>Rozebírání zpevněných ploch  s přemístěním na skládku na vzdálenost do 20 m nebo s naložením na dopravní prostředek ze silničních panelů</t>
  </si>
  <si>
    <t>VV</t>
  </si>
  <si>
    <t>Pilotovací plošina - panely (pl) 
(790)=790,000 [A] 
Celkem: A=790,000 [B]</t>
  </si>
  <si>
    <t>TS</t>
  </si>
  <si>
    <t>132212111</t>
  </si>
  <si>
    <t>Hloubení rýh š do 800 mm v soudržných horninách třídy těžitelnosti I skupiny 3 ručně</t>
  </si>
  <si>
    <t>M3</t>
  </si>
  <si>
    <t>Hloubení rýh šířky do 800 mm ručně zapažených i nezapažených, s urovnáním dna do předepsaného profilu a spádu v hornině třídy těžitelnosti I skupiny 3 soudržných</t>
  </si>
  <si>
    <t>Viz PD D.2.1.10-05,06,07 
Zemní práce - rýhy (dl * š * v * p) 
s01 
(1.47)*0.40*(0.26+0.15)*4=0,964 [A] 
s02 
(1.57)*0.40*(0.26+0.15)*1=0,257 [B] 
s03 
(1.67)*0.40*(0.26+0.15)*37=10,134 [C] 
s04 
(1.67)*0.40*(0.36+0.15)*5=1,703 [D] 
s05 
(1.67)*0.40*(0.46+0.15)*6=2,445 [E] 
s06 
(1.67)*0.40*(0.56+0.15)*4=1,897 [F] 
s07 
(1.57)*0.40*(0.56+0.15)*1=0,446 [G] 
s08 
(1.47)*0.40*(0.56+0.15)*4=1,670 [H] 
Celkem: A+B+C+D+E+F+G+H=19,516 [I]</t>
  </si>
  <si>
    <t>132251251</t>
  </si>
  <si>
    <t>Hloubení rýh nezapažených š do 2000 mm v hornině třídy těžitelnosti I skupiny 3 objem do 20 m3 strojně</t>
  </si>
  <si>
    <t>Hloubení nezapažených rýh šířky přes 800 do 2 000 mm strojně s urovnáním dna do předepsaného profilu a spádu v hornině třídy těžitelnosti I skupiny 3 do 20 m3</t>
  </si>
  <si>
    <t>Vzniklá mezera mezi PHS a stávajícím betonovým plotem 
Zemní práce - rýha (dl * š * v) 
(6.00)*(0.30+0.60+0.60)*0.80=7,200 [A] 
Celkem: A=7,200 [B]</t>
  </si>
  <si>
    <t>133251104</t>
  </si>
  <si>
    <t>Hloubení šachet nezapažených v hornině třídy těžitelnosti I skupiny 3 objem přes 100 m3</t>
  </si>
  <si>
    <t>Hloubení nezapažených šachet strojně v hornině třídy těžitelnosti I skupiny 3 přes 100 m3</t>
  </si>
  <si>
    <t>Viz PD D.2.1.10-09 
Zemní práce - patky (dl * š * v * p) 
Patka 1 
(1.50+0.60+0.60)*(1.50*0.60+0.60)*0.80*10=32,400 [A] 
Patka 2 
(1.30+0.60+0.60)*(1.30+0.60*0.60)*0.80*53=175,960 [B] 
Celkem: A+B=208,360 [C]</t>
  </si>
  <si>
    <t>162251102</t>
  </si>
  <si>
    <t>Vodorovné přemístění přes 20 do 50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</si>
  <si>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</si>
  <si>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Viz PD D.2.1.10-05,06,08,09 
Zemní práce - přesun po stavbě (obj) 
(441)*(3.14159265359*0.32*0.32)*2=283,739 [A] 
(19.516)*2=39,032 [B] 
(7.2)*2=14,400 [C] 
(208.36)*2=416,720 [D] 
Celkem: A+B+C+D=753,891 [E]</t>
  </si>
  <si>
    <t>167151111</t>
  </si>
  <si>
    <t>Nakládání výkopku z hornin třídy těžitelnosti I skupiny 1 až 3 přes 100 m3</t>
  </si>
  <si>
    <t>Nakládání, skládání a překládání neulehlého výkopku nebo sypaniny strojně nakládání, množství přes 100 m3, z hornin třídy těžitelnosti I, skupiny 1 až 3</t>
  </si>
  <si>
    <t>Viz PD D.2.1.10-05,06,08,09 
Zemní práce - nakládání na stavbě (obj) 
(441)*(3.14159265359*0.32*0.32)=141,869 [A] 
(19.516)=19,516 [B] 
(7.2)=7,200 [C] 
(208.36)=208,360 [D] 
Celkem: A+B+C+D=376,945 [E]</t>
  </si>
  <si>
    <t>8</t>
  </si>
  <si>
    <t>171152501</t>
  </si>
  <si>
    <t>Zhutnění podloží z hornin soudržných nebo nesoudržných pod násypy</t>
  </si>
  <si>
    <t>Zhutnění podloží pod násypy z rostlé horniny třídy těžitelnosti I a II, skupiny 1 až 4 z hornin soudružných a nesoudržných</t>
  </si>
  <si>
    <t>Souvrství zpevněné plochy pro vrtnou soustavu - srovnání, zhutnění stávající plochy (pl) 
(790)=790,000 [A] 
Celkem: A=790,000 [B]</t>
  </si>
  <si>
    <t>171201201</t>
  </si>
  <si>
    <t>Uložení sypaniny na skládky nebo meziskládky</t>
  </si>
  <si>
    <t>Uložení sypaniny na skládky nebo meziskládky bez hutnění s upravením uložené sypaniny do předepsaného tvaru</t>
  </si>
  <si>
    <t>Viz PD D.2.1.10-05,06,08,09 
Zemní práce - skládka na stavbě (obj) 
(441)*(3.14159265359*0.32*0.32)=141,869 [A] 
(19.516)=19,516 [B] 
(7.2)=7,200 [C] 
(208.36)=208,360 [D] 
Celkem: A+B+C+D=376,945 [E]</t>
  </si>
  <si>
    <t>7</t>
  </si>
  <si>
    <t>174101101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</si>
  <si>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</si>
  <si>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</si>
  <si>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Viz PD D.2.1.10-05,06,07,09 
Zemní práce - obsyp (předpokládaný obj) 
s01 
(1.47)*(0.40-0.11)*0.26*4=0,443 [A] 
s02 
(1.57)*(0.40-0.11)*0.26*1=0,118 [B] 
s03 
(1.67)*(0.40-0.11)*0.26*37=4,659 [C] 
s04 
(1.67)*(0.40-0.11)*0.36*5=0,872 [D] 
s05 
(1.67)*(0.40-0.11)*0.46*6=1,337 [E] 
s06 
(1.67)*(0.40-0.11)*0.56*4=1,085 [F] 
s07 
(1.57)*(0.40-0.11)*0.56*1=0,255 [G] 
s08 
(1.47)*(0.40-0.11)*0.56*4=0,955 [H] 
Patka 1 
(0.60+0.60)*(0.60+0.60)*0.80*10=11,520 [I] 
Patka 2 
(0.60+0.60)*(0.60+0.60)*0.80*53=61,056 [J] 
zpětný zásyp po hloubení rýh 
(6.00)*(0.60+0.60)*0.80=5,760 [K] 
Celkem: A+B+C+D+E+F+G+H+I+J+K=88,060 [L]</t>
  </si>
  <si>
    <t>Zakládání</t>
  </si>
  <si>
    <t>13</t>
  </si>
  <si>
    <t>226212214</t>
  </si>
  <si>
    <t>Vrty velkoprofilové svislé zapažené D přes 550 do 650 mm hl od 0 do 10 m hornina IV</t>
  </si>
  <si>
    <t>m</t>
  </si>
  <si>
    <t>Velkoprofilové vrty náběrovým vrtáním svislé zapažené  ocelovými pažnicemi průměru přes 550 do 650 mm, v hl od 0 do 10 m v hornině tř. IV</t>
  </si>
  <si>
    <t>Viz PD D.2.1.10-08 
Piloty - vývrt (dl * p) 
(7.00)*63=441,000 [A] 
Celkem: A=441,000 [B]</t>
  </si>
  <si>
    <t>14</t>
  </si>
  <si>
    <t>231212112</t>
  </si>
  <si>
    <t>Zřízení pilot svislých zapažených D přes 450 do 650 mm hl od 0 do 10 m s vytažením pažnic z betonu železového</t>
  </si>
  <si>
    <t>Zřízení výplně pilot zapažených s vytažením pažnic z vrtu  svislých z betonu železového, v hl od 0 do 10 m, při průměru piloty přes 450 do 650 mm</t>
  </si>
  <si>
    <t>Viz PD D.2.1.10-08 
Piloty (dl) 
(441)=441,000 [A] 
Celkem: A=441,000 [B]</t>
  </si>
  <si>
    <t>16</t>
  </si>
  <si>
    <t>231611111</t>
  </si>
  <si>
    <t>Výztuž pilot betonovaných do země ocel z betonářské oceli 10 216</t>
  </si>
  <si>
    <t>T</t>
  </si>
  <si>
    <t>Výztuž pilot betonovaných do země  z oceli 10 216 (E)</t>
  </si>
  <si>
    <t>Viz PD D.1.2.10-08 
Piloty - výztuž (m) 
(839.00)/1000=0,839 [A] 
Celkem: A=0,839 [B]</t>
  </si>
  <si>
    <t>17</t>
  </si>
  <si>
    <t>231611114</t>
  </si>
  <si>
    <t>Výztuž pilot betonovaných do země ocel z betonářské oceli 10 505</t>
  </si>
  <si>
    <t>Výztuž pilot betonovaných do země  z oceli 10 505 (R)</t>
  </si>
  <si>
    <t>Viz PD D.1.2.10-08 
Piloty - výztuž (m) 
(8653.00)/1000=8,653 [A] 
Celkem: A=8,653 [B]</t>
  </si>
  <si>
    <t>18</t>
  </si>
  <si>
    <t>239111112</t>
  </si>
  <si>
    <t>Odbourání vrchní části znehodnocené výplně pilot D piloty přes 450 do 650 mm</t>
  </si>
  <si>
    <t>Odbourání vrchní znehodnocené části výplně betonových pilot  při průměru piloty přes 450 do 650 mm</t>
  </si>
  <si>
    <t>Viz PD D.2.1.10-08 
Piloty - úprava zhlaví (dl * p) 
(0.20)*63=12,600 [A] 
Celkem: A=12,600 [B]</t>
  </si>
  <si>
    <t>271532212</t>
  </si>
  <si>
    <t>Podsyp pod základové konstrukce se zhutněním z hrubého kameniva frakce 16 až 32 mm</t>
  </si>
  <si>
    <t>Podsyp pod základové konstrukce se zhutněním a urovnáním povrchu z kameniva hrubého, frakce 16 - 32 mm</t>
  </si>
  <si>
    <t>Viz PD D.2.1.10-05,06,07 
Základy - podsyp (dl * š * v * p) 
s01 
(1.47)*0.40*0.15*4=0,353 [A] 
s02 
(1.57)*0.40*0.15*1=0,094 [B] 
s03 
(1.67)*0.40*0.15*37=3,707 [C] 
s04 
(1.67)*0.40*0.15*5=0,501 [D] 
s05 
(1.67)*0.40*0.15*6=0,601 [E] 
s06 
(1.67)*0.40*0.15*4=0,401 [F] 
s07 
(1.57)*0.40*0.15*1=0,094 [G] 
s08 
(1.47)*0.40*0.15*4=0,353 [H] 
Vyrovnání kolejového lože (obj) 
26.0=26,000 [I] 
Celkem: A+B+C+D+E+F+G+H+I=32,104 [J]</t>
  </si>
  <si>
    <t>19</t>
  </si>
  <si>
    <t>274000X2</t>
  </si>
  <si>
    <t>D+M bednění nadzemní části piloty prům 650 mm vč. odbednění (dle PD)</t>
  </si>
  <si>
    <t>24</t>
  </si>
  <si>
    <t>274313711</t>
  </si>
  <si>
    <t>Základové pásy z betonu tř. C 20/25</t>
  </si>
  <si>
    <t>Základy z betonu prostého pasy betonu kamenem neprokládaného tř. C 20/25</t>
  </si>
  <si>
    <t>Vzniklá mezera mezi PHS a stávajícím betonovým plotem 
Základy - pas, beton (dl * š * v) 
(6.00)*0.30*0.80=1,440 [A] 
Celkem: A=1,440 [B]</t>
  </si>
  <si>
    <t>25</t>
  </si>
  <si>
    <t>274351121</t>
  </si>
  <si>
    <t>Zřízení bednění základových pasů rovného</t>
  </si>
  <si>
    <t>Bednění základů pasů rovné zřízení</t>
  </si>
  <si>
    <t>Vzniklá mezera mezi PHS a stávajícím betonovým plotem 
Základy - pas, bednění (dl * v * p stran) 
(6.00)*0.80*2=9,600 [A] 
Celkem: A=9,600 [B]</t>
  </si>
  <si>
    <t>26</t>
  </si>
  <si>
    <t>274351122</t>
  </si>
  <si>
    <t>Odstranění bednění základových pasů rovného</t>
  </si>
  <si>
    <t>Bednění základů pasů rovné odstranění</t>
  </si>
  <si>
    <t>20</t>
  </si>
  <si>
    <t>275322511</t>
  </si>
  <si>
    <t>Základové patky ze ŽB se zvýšenými nároky na prostředí tř. C 25/30</t>
  </si>
  <si>
    <t>Základy z betonu železového (bez výztuže) patky z betonu se zvýšenými nároky na prostředí tř. C 25/30</t>
  </si>
  <si>
    <t>Viz PD D.1.2.10-09 
Základy - patky (dl * š * v * p) 
Patka 1  
(1.50*1.50)*0.80*10=18,000 [A] 
Patka 2 
(1.30*1.30)*0.80*53=71,656 [B] 
Celkem: A+B=89,656 [C]</t>
  </si>
  <si>
    <t>21</t>
  </si>
  <si>
    <t>275351121</t>
  </si>
  <si>
    <t>Zřízení bednění základových patek</t>
  </si>
  <si>
    <t>Bednění základů patek zřízení</t>
  </si>
  <si>
    <t>Viz PD D.1.2.10-09 
Základy - patky, bednění (dl * v * p) 
Patka 1  
(1.50*4)*0.80*10=48,000 [A] 
Patka 2 
(1.30*4)*0.80*53=220,480 [B] 
Celkem: A+B=268,480 [C]</t>
  </si>
  <si>
    <t>22</t>
  </si>
  <si>
    <t>275351122</t>
  </si>
  <si>
    <t>Odstranění bednění základových patek</t>
  </si>
  <si>
    <t>Bednění základů patek odstranění</t>
  </si>
  <si>
    <t>23</t>
  </si>
  <si>
    <t>275361821</t>
  </si>
  <si>
    <t>Výztuž základových patek betonářskou ocelí 10 505 (R)</t>
  </si>
  <si>
    <t>Výztuž základů patek z betonářské oceli 10 505 (R)</t>
  </si>
  <si>
    <t>Viz PD D.1.2.10-09 
Základy - patky, výztuž (m) 
Patka 1  
(1189.00)/10000=0,119 [A] 
Patka 2 
(4944.00)/1000=4,944 [B] 
Celkem: A+B=5,063 [C]</t>
  </si>
  <si>
    <t>27</t>
  </si>
  <si>
    <t>279113144</t>
  </si>
  <si>
    <t>Základová zeď tl přes 250 do 300 mm z tvárnic ztraceného bednění včetně výplně z betonu tř. C 20/25</t>
  </si>
  <si>
    <t>Základové zdi z tvárnic ztraceného bednění včetně výplně z betonu  bez zvláštních nároků na vliv prostředí třídy C 20/25, tloušťky zdiva přes 250 do 300 mm</t>
  </si>
  <si>
    <t>Vzniklá mezera mezi PHS a stávajícím betonovým plotem 
Základy - ztracé bednění (dl * v) 
(6.00)*2.00=12,000 [A] 
Celkem: A=12,000 [B]</t>
  </si>
  <si>
    <t>28</t>
  </si>
  <si>
    <t>279361821</t>
  </si>
  <si>
    <t>Výztuž základových zdí nosných betonářskou ocelí 10 505</t>
  </si>
  <si>
    <t>Výztuž základových zdí nosných  svislých nebo odkloněných od svislice, rovinných nebo oblých, deskových nebo žebrových, včetně výztuže jejich žeber z betonářské oceli 10 505 (R) nebo BSt 500</t>
  </si>
  <si>
    <t>Vzniklá mezera mezi PHS a stávajícím betonovým plotem 
Základy - ztracé bednění, výztuž (pl * m) (m = 25,00 kg/m2) 
(12)*(25.00/1000)=0,300 [A] 
Celkem: A=0,300 [B]</t>
  </si>
  <si>
    <t>11</t>
  </si>
  <si>
    <t>291211111</t>
  </si>
  <si>
    <t>Zřízení plochy ze silničních panelů do lože tl 50 mm z kameniva</t>
  </si>
  <si>
    <t>Zřízení zpevněné plochy ze silničních panelů  osazených do lože tl. 50 mm z kameniva</t>
  </si>
  <si>
    <t>Souvrství zpevněné plochy pro vrtnou soustavu  - ŽB silniční panel (pl) 
790.00=790,000 [A] 
Celkem: A=790,000 [B]</t>
  </si>
  <si>
    <t>15</t>
  </si>
  <si>
    <t>58932940</t>
  </si>
  <si>
    <t>beton C 25/30 XF3 kamenivo frakce 0/8</t>
  </si>
  <si>
    <t>Viz PD D.1.2.10-08 
Piloty (dl * průměr) 
(441)*(3.14159265359*0.32*0.32)=141,869 [A] 
Celkem: A=141,869 [B] 
B * 1.1Koeficient množství=156,056 [C]</t>
  </si>
  <si>
    <t>12</t>
  </si>
  <si>
    <t>59381338</t>
  </si>
  <si>
    <t>panel silniční 3,00x2,00x0,215m</t>
  </si>
  <si>
    <t>KUS</t>
  </si>
  <si>
    <t>711</t>
  </si>
  <si>
    <t>Izolace proti vodě, vlhkosti a plynům</t>
  </si>
  <si>
    <t>48</t>
  </si>
  <si>
    <t>11163153</t>
  </si>
  <si>
    <t>emulze asfaltová penetrační</t>
  </si>
  <si>
    <t>litr</t>
  </si>
  <si>
    <t>51</t>
  </si>
  <si>
    <t>11163155</t>
  </si>
  <si>
    <t>lak hydroizolační z modifikovaného asfaltu</t>
  </si>
  <si>
    <t>46</t>
  </si>
  <si>
    <t>711111001</t>
  </si>
  <si>
    <t>Provedení izolace proti zemní vlhkosti vodorovné za studena nátěrem penetračním</t>
  </si>
  <si>
    <t>Provedení izolace proti zemní vlhkosti natěradly a tmely za studena  na ploše vodorovné V nátěrem penetračním</t>
  </si>
  <si>
    <t>Viz PD D.2.1.10-06 
Soklové panely - HI nátěr, penetrace (dl * š * p) 
s01-s08 
(3.53)*0.11*4=1,553 [A] 
s02 
(3.53)*0.11*1=0,388 [B] 
s03 
(3.53)*0.11*37=14,367 [C] 
s04 
(3.73)*0.11*5=2,052 [D] 
s05 
(3.93)*0.11*6=2,594 [E] 
s06 
(4.13)*0.11*4=1,817 [F] 
s07 
(4.13)*0.11*1=0,454 [G] 
s08 
(4.13)*0.11*4=1,817 [H] 
Celkem: A+B+C+D+E+F+G+H=25,042 [I]</t>
  </si>
  <si>
    <t>47</t>
  </si>
  <si>
    <t>711112001</t>
  </si>
  <si>
    <t>Provedení izolace proti zemní vlhkosti svislé za studena nátěrem penetračním</t>
  </si>
  <si>
    <t>Provedení izolace proti zemní vlhkosti natěradly a tmely za studena  na ploše svislé S nátěrem penetračním</t>
  </si>
  <si>
    <t>Viz PD D.2.1.10-06 
Soklové panely - HI nátěr, penetrace (dl * v * p stran) 
s01-s08 
(186.00)*0.25*2=93,000 [A] 
Celkem: A=93,000 [B]</t>
  </si>
  <si>
    <t>49</t>
  </si>
  <si>
    <t>711121131</t>
  </si>
  <si>
    <t>Provedení izolace proti zemní vlhkosti vodorovné za horka nátěrem asfaltovým</t>
  </si>
  <si>
    <t>Provedení izolace proti zemní vlhkosti natěradly a tmely za horka  na ploše vodorovné V nátěrem asfaltovým</t>
  </si>
  <si>
    <t>Viz PD D.1.2.10-06 
Soklové panely - HI nátěr (pl * p) 
(25.042)*2=50,084 [A] 
Celkem: A=50,084 [B]</t>
  </si>
  <si>
    <t>50</t>
  </si>
  <si>
    <t>711122131</t>
  </si>
  <si>
    <t>Provedení izolace proti zemní vlhkosti svislé za horka nátěrem asfaltovým</t>
  </si>
  <si>
    <t>Provedení izolace proti zemní vlhkosti natěradly a tmely za horka  na ploše svislé S nátěrem asfaltovým</t>
  </si>
  <si>
    <t>Viz PD D.1.2.10-06 
Soklové panely - HI nátěr (pl * p) 
(93)*2=186,000 [A] 
Celkem: A=186,000 [B]</t>
  </si>
  <si>
    <t>52</t>
  </si>
  <si>
    <t>998711101</t>
  </si>
  <si>
    <t>Přesun hmot tonážní pro izolace proti vodě, vlhkosti a plynům v objektech v do 6 m</t>
  </si>
  <si>
    <t>Přesun hmot pro izolace proti vodě, vlhkosti a plynům  stanovený z hmotnosti přesunovaného materiálu vodorovná dopravní vzdálenost do 50 m v objektech výšky do 6 m</t>
  </si>
  <si>
    <t>53</t>
  </si>
  <si>
    <t>998711193</t>
  </si>
  <si>
    <t>Příplatek k přesunu hmot tonážní 711 za zvětšený přesun do 500 m</t>
  </si>
  <si>
    <t>Přesun hmot pro izolace proti vodě, vlhkosti a plynům  stanovený z hmotnosti přesunovaného materiálu Příplatek k cenám za zvětšený přesun přes vymezenou největší dopravní vzdálenost do 500 m</t>
  </si>
  <si>
    <t>767</t>
  </si>
  <si>
    <t>Konstrukce zámečnické</t>
  </si>
  <si>
    <t>54</t>
  </si>
  <si>
    <t>767000X01</t>
  </si>
  <si>
    <t>D+M Z1 kotvení sloupů PHS HE-B 200 vč. doplňků (dle PD)</t>
  </si>
  <si>
    <t>KPL</t>
  </si>
  <si>
    <t>55</t>
  </si>
  <si>
    <t>767000X02</t>
  </si>
  <si>
    <t>D+M Z2 kotvení sloupů PHS HE-B 180 vč. doplňků (dle PD)</t>
  </si>
  <si>
    <t>56</t>
  </si>
  <si>
    <t>767000X03</t>
  </si>
  <si>
    <t>D+M piktogram směru úniku vč. kotvení (dle PD)</t>
  </si>
  <si>
    <t>57</t>
  </si>
  <si>
    <t>767000X04</t>
  </si>
  <si>
    <t>D+M piktogram zákazu vstupu vč. kotvení (dle PD)</t>
  </si>
  <si>
    <t>58</t>
  </si>
  <si>
    <t>767000X05</t>
  </si>
  <si>
    <t>D+M UV odolná pryž na sokly na mostních kcí vč. doplňků (dle PD)</t>
  </si>
  <si>
    <t>59</t>
  </si>
  <si>
    <t>767000X06</t>
  </si>
  <si>
    <t>D+M kryty sloupků PHS (nosné sendvičové panely) vč. doplňků (dle PD)</t>
  </si>
  <si>
    <t>60</t>
  </si>
  <si>
    <t>767000X07</t>
  </si>
  <si>
    <t>D+M krycí lišta L 90x60x6 mm vč. kotvení a doplňků (dle PD)</t>
  </si>
  <si>
    <t>Ostatní konstrukce a práce, bourání</t>
  </si>
  <si>
    <t>29</t>
  </si>
  <si>
    <t>918222113X1</t>
  </si>
  <si>
    <t>D+M PHS sloupek ocelový HE-B 200 zakládaný do patky výšky přes 3 m vč. povrchové úpravy (dle PD)</t>
  </si>
  <si>
    <t>Viz PD D.2.1.10-10 
Sloupy ocelové (dl * p) 
(6.35)*10=63,500 [A] 
Celkem: A=63,500 [B]</t>
  </si>
  <si>
    <t>30</t>
  </si>
  <si>
    <t>918222113X2</t>
  </si>
  <si>
    <t>D+M PHS sloupek ocelový HE-B 180 zakládaný do patky výšky přes 3 m vč. povrchové úpravy (dle PD)</t>
  </si>
  <si>
    <t>Viz PD D.1.2.10-10 
Sloupy ocelové (dl * p) 
(6.35)*53=336,550 [A] 
Celkem: A=336,550 [B]</t>
  </si>
  <si>
    <t>31</t>
  </si>
  <si>
    <t>918241203</t>
  </si>
  <si>
    <t>PHS do profilů panel soklový betonový š přes 2,5 do 4 m v do 1 m</t>
  </si>
  <si>
    <t>Panely protihlukových stěn betonové soklové výšky do 1 m, šířky, přes 2,5 do 4 m</t>
  </si>
  <si>
    <t>Viz PD D.2.1.10-07 
Soklový panel (pl * p) 
s01 
(1.38)*(4-1)=4,140 [A] 
s02 
(1.40)*1=1,400 [B] 
s03 
(1.43)*(37-2-1)=48,620 [C] 
s04 
(1.60)*5=8,000 [D] 
s05 
(1.76)*6=10,560 [E] 
s06 
(1.93)*4=7,720 [F] 
s07 
(1.87)*1=1,870 [G] 
s08 
(1.82)*4=7,280 [H] 
Celkem: A+B+C+D+E+F+G+H=89,590 [I]</t>
  </si>
  <si>
    <t>32</t>
  </si>
  <si>
    <t>918241203X1</t>
  </si>
  <si>
    <t>PHS do profilů panel soklový betonový š přes 2,5 do 4 m v do 1 m - prostupové pole (dle PD)</t>
  </si>
  <si>
    <t>Viz PD D.2.1.10-07 
Soklový panel (pl * p) 
s01 
(1.38)*1=1,380 [A] 
s03 
(1.43)*2=2,860 [B] 
Celkem: A+B=4,240 [C]</t>
  </si>
  <si>
    <t>33</t>
  </si>
  <si>
    <t>918241203X2</t>
  </si>
  <si>
    <t>PHS do profilů panel soklový betonový š přes 2,5 do 4 m v do 1 m - nehořlavé pole (dle PD)</t>
  </si>
  <si>
    <t>Viz PD D.2.1.10-07 
Soklový panel (pl * p) 
s03 
(1.43)*1=1,430 [A] 
Celkem: A=1,430 [B]</t>
  </si>
  <si>
    <t>34</t>
  </si>
  <si>
    <t>918242176</t>
  </si>
  <si>
    <t>PHS do profilů z panelů PVC sendvičových oboustranně pohltivých šířky do 4 m výšky přes 3,5 m</t>
  </si>
  <si>
    <t>Panely protihlukových stěn plastové z PVC - sendvičové oboustranně pohltivé šířky do 4 m, výšky přes 3,5 m</t>
  </si>
  <si>
    <t>Viz PD D.2.1.10-07 
Oboustranně absorpční panel A3/B3 (dl * v * p) 
p01 
(2.96*0.50)*(744-36-12)=1 030,080 [A] 
Celkem: A=1 030,080 [B]</t>
  </si>
  <si>
    <t>35</t>
  </si>
  <si>
    <t>918242176X1</t>
  </si>
  <si>
    <t>PHS do profilů z panelů PVC sendvičových oboustranně pohltivých šířky do 4 m výšky přes 3,5 m - prostupové pole (dle PD)</t>
  </si>
  <si>
    <t>Viz PD D.2.1.10-07 
Oboustranně absorpční panel A3/B3 (dl * v * p) 
p01 
(2.96*0.50)*36=53,280 [A] 
Celkem: A=53,280 [B]</t>
  </si>
  <si>
    <t>36</t>
  </si>
  <si>
    <t>918242176X2</t>
  </si>
  <si>
    <t>PHS do profilů z panelů PVC sendvičových oboustranně pohltivých šířky do 4 m výšky přes 3,5 m - nehořlavé pole (dle PD)</t>
  </si>
  <si>
    <t>Viz PD D.2.1.10-07 
Oboustranně absorpční panel A3/B3 (dl * v * p) 
p01 
(2.96*0.50)*12=17,760 [A] 
Celkem: A=17,760 [B]</t>
  </si>
  <si>
    <t>37</t>
  </si>
  <si>
    <t>919726123</t>
  </si>
  <si>
    <t>Geotextilie pro ochranu, separaci a filtraci netkaná měrná hm přes 300 do 500 g/m2</t>
  </si>
  <si>
    <t>Geotextilie netkaná pro ochranu, separaci nebo filtraci měrná hmotnost přes 300 do 500 g/m2</t>
  </si>
  <si>
    <t>Souvrství zpevněné plochy pro vrtnou soustavu - geotextilie 500 g/m2 (pl) 
(790)=790,000 [A] 
Ochrana kolejí (pl) 
950.0=950,000 [B] 
Celkem: A+B=1 740,000 [C]</t>
  </si>
  <si>
    <t>38</t>
  </si>
  <si>
    <t>931994121X1</t>
  </si>
  <si>
    <t>D+M vyklínkování jednotlivých panelů ve sloupcích pomocí pryžových pásů (dle PD)</t>
  </si>
  <si>
    <t>viz PD: TZ str. 8 
Vyklínkování jednotlivých panelů ve sloupcích pomocí pryžových pásů (dl * p polí * p) 
(6.35)*63*2=800,100 [A] 
Celkem: A=800,100 [B]</t>
  </si>
  <si>
    <t>94</t>
  </si>
  <si>
    <t>Lešení a stavební výtahy</t>
  </si>
  <si>
    <t>39</t>
  </si>
  <si>
    <t>949101111</t>
  </si>
  <si>
    <t>Lešení pomocné pro objekty pozemních staveb s lešeňovou podlahou v do 1,9 m zatížení do 150 kg/m2</t>
  </si>
  <si>
    <t>Lešení pomocné pracovní pro objekty pozemních staveb  pro zatížení do 150 kg/m2, o výšce lešeňové podlahy do 1,9 m</t>
  </si>
  <si>
    <t>96</t>
  </si>
  <si>
    <t>Bourání konstrukcí</t>
  </si>
  <si>
    <t>40</t>
  </si>
  <si>
    <t>96000X1</t>
  </si>
  <si>
    <t>Demolice stávajícího betonového oplocení o výšce 2,10 m vč. sloupů, betonových patek, likvidace a odvozu vzniklé suti (dle PD)</t>
  </si>
  <si>
    <t>990</t>
  </si>
  <si>
    <t>Poplatky a skládky</t>
  </si>
  <si>
    <t>41</t>
  </si>
  <si>
    <t>R015111.90</t>
  </si>
  <si>
    <t>POPLATKY ZA LIKVIDACI ODPADŮ NEKONTAMINOVANÝCH - 17 05 04 VYTĚŽENÉ ZEMINY A HORNINY - I. TŘÍDA TĚŽITELNOSTI VČETNĚ DOPRAVY</t>
  </si>
  <si>
    <t>Viz PD D.2.1.10-05,06,08,09 
Zemní práce - přesun na skládku (obj) 
(441)*(3.14159265359*0.32*0.32)=141,869 [A] 
(19.516)=19,516 [B] 
(208.36)=208,360 [C] 
-(88.06)=-88,060 [D] 
Celkem: A+B+C+D=281,685 [E] 
E * 1.44Koeficient množství=405,626 [F]</t>
  </si>
  <si>
    <t>43</t>
  </si>
  <si>
    <t>R015140.90</t>
  </si>
  <si>
    <t>Poplatky za likvidaci odpadů nekontaminovaných - 17 01 01 silniční panely, beton z vrchní části znehodnocené výplně pilot, včetně dopravy</t>
  </si>
  <si>
    <t>42</t>
  </si>
  <si>
    <t>R015513.90</t>
  </si>
  <si>
    <t>POPLATKY ZA LIKVIDACI ODPADŮ NEBEZPEČNÝCH - 17 05 03* ZEMINA Z KOLEJIŠTĚ (VÝHYBKY) LOKÁLNĚ ZNEČIŠTĚNÁ NEBEZPEČNÝMI LÁTKAMI (NAPŘ. As, Pb) - SKLÁDKA S-NO, VČETNĚ</t>
  </si>
  <si>
    <t>POPLATKY ZA LIKVIDACI ODPADŮ NEBEZPEČNÝCH - 17 05 03* ZEMINA Z KOLEJIŠTĚ (VÝHYBKY) LOKÁLNĚ ZNEČIŠTĚNÁ NEBEZPEČNÝMI LÁTKAMI (NAPŘ. As, Pb) - SKLÁDKA S-NO, VČETNĚ DOPRAVY</t>
  </si>
  <si>
    <t>Viz PD D.2.1.10-05,06,08,09 
Zemní práce - přesun na skládku (obj) 
(441)*(3.14159265359*0.32*0.32)=141,869 [A] 
(19.516)=19,516 [B] 
(208.36)=208,360 [C] 
-(88.06)=-88,060 [D] 
Celkem: A+B+C+D=281,685 [E] 
E * 0.36Koeficient množství=101,407 [F]</t>
  </si>
  <si>
    <t>997</t>
  </si>
  <si>
    <t>Přesun sutě</t>
  </si>
  <si>
    <t>44</t>
  </si>
  <si>
    <t>997013111</t>
  </si>
  <si>
    <t>Vnitrostaveništní doprava suti a vybouraných hmot pro budovy v do 6 m s použitím mechanizace</t>
  </si>
  <si>
    <t>Vnitrostaveništní doprava suti a vybouraných hmot  vodorovně do 50 m svisle s použitím mechanizace pro budovy a haly výšky do 6 m</t>
  </si>
  <si>
    <t>998</t>
  </si>
  <si>
    <t>Přesun hmot</t>
  </si>
  <si>
    <t>45</t>
  </si>
  <si>
    <t>998226011</t>
  </si>
  <si>
    <t>Přesun hmot pro pozemní komunikace a letiště s krytem montovaným z ŽB dílců</t>
  </si>
  <si>
    <t>Přesun hmot pro pozemní komunikace a letiště s krytem montovaným  ze silničních dílců ze železového nebo předpjatého betonu dopravní vzdálenost do 200 m jakékoliv délky objektu</t>
  </si>
  <si>
    <t>OST</t>
  </si>
  <si>
    <t>Ostatní</t>
  </si>
  <si>
    <t>61</t>
  </si>
  <si>
    <t>OST000X1</t>
  </si>
  <si>
    <t>D+M číslování nových sloupků PHS (dle PD)</t>
  </si>
  <si>
    <t>62</t>
  </si>
  <si>
    <t>OST000X3</t>
  </si>
  <si>
    <t>Dočasné zajištění stavby před vstup třetích osob (dle PD)</t>
  </si>
  <si>
    <t>SAD</t>
  </si>
  <si>
    <t>Sadové úpravy</t>
  </si>
  <si>
    <t>78</t>
  </si>
  <si>
    <t>02652262R</t>
  </si>
  <si>
    <t>Břečťan - Hedera helix  v. 10-20 cm</t>
  </si>
  <si>
    <t>79</t>
  </si>
  <si>
    <t>0265Co1T</t>
  </si>
  <si>
    <t>Cotoneaster dielsianus, k 1,5 l, 30/40 cm</t>
  </si>
  <si>
    <t>80</t>
  </si>
  <si>
    <t>0265Co2T</t>
  </si>
  <si>
    <t>Cotoneaster "Skogholm", k 9, 15/20 cm</t>
  </si>
  <si>
    <t>81</t>
  </si>
  <si>
    <t>0265Pa1T</t>
  </si>
  <si>
    <t>Parthenocissus quinqefolia, k 9, 20/30 cm</t>
  </si>
  <si>
    <t>82</t>
  </si>
  <si>
    <t>0265Py1T</t>
  </si>
  <si>
    <t>Pyracantha coccinea "Red column", 2 l, 30/40 cm</t>
  </si>
  <si>
    <t>63</t>
  </si>
  <si>
    <t>122201101R00</t>
  </si>
  <si>
    <t>Odkopávky nezapažené v hor. 3 do 100 m3</t>
  </si>
  <si>
    <t>64</t>
  </si>
  <si>
    <t>122201109R00</t>
  </si>
  <si>
    <t>Příplatek za lepivost - odkopávky v hor. 3</t>
  </si>
  <si>
    <t>65</t>
  </si>
  <si>
    <t>162701105R00</t>
  </si>
  <si>
    <t>Vodorovné přemístění výkopku z hor.1-4 do 10000 m</t>
  </si>
  <si>
    <t>66</t>
  </si>
  <si>
    <t>167101101R00</t>
  </si>
  <si>
    <t>Nakládání výkopku z hor.1-4 v množství do 100 m3</t>
  </si>
  <si>
    <t>67</t>
  </si>
  <si>
    <t>171201201R00</t>
  </si>
  <si>
    <t>Uložení sypaniny na skl.-sypanina na výšku přes 2m</t>
  </si>
  <si>
    <t>68</t>
  </si>
  <si>
    <t>174201101R00</t>
  </si>
  <si>
    <t>Zásyp jam, rýh, šachet bez zhutnění</t>
  </si>
  <si>
    <t>69</t>
  </si>
  <si>
    <t>182001112R00</t>
  </si>
  <si>
    <t>Plošná úprava terénu, nerovnosti do 10 cm svah 1:2</t>
  </si>
  <si>
    <t>70</t>
  </si>
  <si>
    <t>183102132R00</t>
  </si>
  <si>
    <t>Hloub. jamek bez výměny půdy do 0,02 m3, svah 1:2</t>
  </si>
  <si>
    <t>71</t>
  </si>
  <si>
    <t>183403213R00</t>
  </si>
  <si>
    <t>Obdělání půdy frézováním na svahu 1:2</t>
  </si>
  <si>
    <t>72</t>
  </si>
  <si>
    <t>183403253R00</t>
  </si>
  <si>
    <t>Obdělání půdy hrabáním, na svahu 1:2</t>
  </si>
  <si>
    <t>73</t>
  </si>
  <si>
    <t>184102121R00</t>
  </si>
  <si>
    <t>Výsadba dřevin s balem D do 20 cm, na svahu 1:2</t>
  </si>
  <si>
    <t>74</t>
  </si>
  <si>
    <t>184802211R00</t>
  </si>
  <si>
    <t>Chem. odplevelení před založ. postřikem, svah 1:2</t>
  </si>
  <si>
    <t>75</t>
  </si>
  <si>
    <t>184921093R00</t>
  </si>
  <si>
    <t>Mulčování rostlin tl. do 0,1 m rovina</t>
  </si>
  <si>
    <t>76</t>
  </si>
  <si>
    <t>185802123R00</t>
  </si>
  <si>
    <t>Hnojení umělým hnojivem na svahu 1:2</t>
  </si>
  <si>
    <t>77</t>
  </si>
  <si>
    <t>199000002R00</t>
  </si>
  <si>
    <t>Poplatek za skládku horniny 1- 4</t>
  </si>
  <si>
    <t>83</t>
  </si>
  <si>
    <t>25191155R</t>
  </si>
  <si>
    <t>Cererit Z balený po 10 kg</t>
  </si>
  <si>
    <t>84</t>
  </si>
  <si>
    <t>25234009.AR</t>
  </si>
  <si>
    <t>ROUNDUP KLASIK herbicid totální po 5 litrech</t>
  </si>
  <si>
    <t>l</t>
  </si>
  <si>
    <t>85</t>
  </si>
  <si>
    <t>K001</t>
  </si>
  <si>
    <t>horní nerezové lanko O6mm 3m</t>
  </si>
  <si>
    <t>86</t>
  </si>
  <si>
    <t>K002</t>
  </si>
  <si>
    <t>spodní nerezové lanko O6mm 3m</t>
  </si>
  <si>
    <t>87</t>
  </si>
  <si>
    <t>K003</t>
  </si>
  <si>
    <t>svislé nerezové lanko O4mm á 0,75m 5x 6m</t>
  </si>
  <si>
    <t>88</t>
  </si>
  <si>
    <t>K004</t>
  </si>
  <si>
    <t>nerezová křížová spojka 10ks</t>
  </si>
  <si>
    <t>89</t>
  </si>
  <si>
    <t>K005</t>
  </si>
  <si>
    <t>nerezová očnice 4ks</t>
  </si>
  <si>
    <t>90</t>
  </si>
  <si>
    <t>K006</t>
  </si>
  <si>
    <t>nerezový třmen 6ks</t>
  </si>
  <si>
    <t>91</t>
  </si>
  <si>
    <t>K007</t>
  </si>
  <si>
    <t>nerezový napínák 2ks</t>
  </si>
  <si>
    <t>92</t>
  </si>
  <si>
    <t>K008</t>
  </si>
  <si>
    <t>1/Z = P10-150/300mm</t>
  </si>
  <si>
    <t>93</t>
  </si>
  <si>
    <t>K009</t>
  </si>
  <si>
    <t>2/Z = P10-300/424mm</t>
  </si>
  <si>
    <t>VRN1</t>
  </si>
  <si>
    <t>Průzkumné, geodetické a projektové práce</t>
  </si>
  <si>
    <t>VRN1000X1</t>
  </si>
  <si>
    <t>Výrobní dokumentace ocelových prvků</t>
  </si>
  <si>
    <t>95</t>
  </si>
  <si>
    <t>VRN1000X2</t>
  </si>
  <si>
    <t>Technologické předpisy pro uvedené práce</t>
  </si>
  <si>
    <t>VRN1000X3</t>
  </si>
  <si>
    <t>Ochrana stávajících inženýrských sítí v délce 90 m</t>
  </si>
  <si>
    <t>VRN9</t>
  </si>
  <si>
    <t>Ostatní náklady</t>
  </si>
  <si>
    <t>97</t>
  </si>
  <si>
    <t>VRN9000X1</t>
  </si>
  <si>
    <t>Kyvadlový provoz řízený semaforem</t>
  </si>
  <si>
    <t>98</t>
  </si>
  <si>
    <t>VRN9000X2</t>
  </si>
  <si>
    <t>Průběžné čištění přilehlých komunikací a prostoru dotčeného výstavbou</t>
  </si>
  <si>
    <t>99</t>
  </si>
  <si>
    <t>VRN9000X3</t>
  </si>
  <si>
    <t>Územní vlivy - opatření související se změnami a vlivem počasí</t>
  </si>
  <si>
    <t>100</t>
  </si>
  <si>
    <t>VRN9000X4</t>
  </si>
  <si>
    <t>Pořizování fotodokumentace průběhu stavby včetně zajištění fotodokumentace veškerých konstrukcí, které budou v průběhu výstavby skryty nebo zakryty. Zajištění f</t>
  </si>
  <si>
    <t>Pořizování fotodokumentace průběhu stavby včetně zajištění fotodokumentace veškerých konstrukcí, které budou v průběhu výstavby skryty nebo zakryty. Zajištění fotodokumentace stávajícího stavu přístupových komunikací.</t>
  </si>
  <si>
    <t>101</t>
  </si>
  <si>
    <t>VRN9000X5</t>
  </si>
  <si>
    <t>Uvedení veškerých ploch dotčených činností zhotovitele do původního stavu včetně případného zatravnění či opravy narušených vozovek</t>
  </si>
  <si>
    <t>Objekt:</t>
  </si>
  <si>
    <t>SO 01-76-01</t>
  </si>
  <si>
    <t>žst. Židlochovice, IPO</t>
  </si>
  <si>
    <t>O1</t>
  </si>
  <si>
    <t>01.1</t>
  </si>
  <si>
    <t>Bourací práce</t>
  </si>
  <si>
    <t>764</t>
  </si>
  <si>
    <t>Konstrukce klempířské</t>
  </si>
  <si>
    <t>764002851</t>
  </si>
  <si>
    <t>Demontáž oplechování parapetů do suti</t>
  </si>
  <si>
    <t>Demontáž klempířských konstrukcí oplechování parapetů do suti</t>
  </si>
  <si>
    <t>Vybourání stávajících venkovních parapetů (dl * p) 
parc.č. 632/4 
1a 
(1.00)*1=1,000 [A] 
1b 
(3.00)*1=3,000 [B] 
Mezisoučet: A+B=4,000 [C] 
par.č. 648/200 
1a 
(1.20)*10=12,000 [D] 
1b 
(0.50*1.00)*8=4,000 [E] 
1c 
(0.80+1.20)*6=12,000 [F] 
Mezisoučet: D+E+F=28,000 [G] 
Celkem: A+B+D+E+F=32,000 [H]</t>
  </si>
  <si>
    <t>766</t>
  </si>
  <si>
    <t>Konstrukce truhlářské</t>
  </si>
  <si>
    <t>766441811</t>
  </si>
  <si>
    <t>Demontáž parapetních desek dřevěných nebo plastových šířky do 30 cm délky do 1,0 m</t>
  </si>
  <si>
    <t>Demontáž parapetních desek dřevěných nebo plastových šířky do 300 mm délky do 1 m</t>
  </si>
  <si>
    <t>Vybourání stávajících vnitřních parapetů (p) 
parc.č. 632/4 
1a 
1=1,000 [A] 
Mezisoučet: A=1,000 [B] 
par.č. 648/200 
1b 
8=8,000 [C] 
1c 
6=6,000 [D] 
Mezisoučet: C+D=14,000 [E] 
Celkem: A+C+D=15,000 [F]</t>
  </si>
  <si>
    <t>766441821</t>
  </si>
  <si>
    <t>Demontáž parapetních desek dřevěných nebo plastových šířky do 30 cm délky přes 1,0 m</t>
  </si>
  <si>
    <t>Demontáž parapetních desek dřevěných nebo plastových šířky do 300 mm délky přes 1 m</t>
  </si>
  <si>
    <t>Vybourání stávajících vnitřních parapetů (p) 
parc.č. 632/4 
1b 
1=1,000 [A] 
Mezisoučet: A=1,000 [B] 
par.č. 648/200 
1a 
10=10,000 [C] 
1c 
6=6,000 [D] 
Mezisoučet: C+D=16,000 [E] 
Celkem: A+C+D=17,000 [F]</t>
  </si>
  <si>
    <t>968082015</t>
  </si>
  <si>
    <t>Vybourání plastových rámů oken včetně křídel plochy do 1 m2</t>
  </si>
  <si>
    <t>Vybourání plastových rámů oken s křídly, dveřních zárubní, vrat  rámu oken s křídly, plochy do 1 m2</t>
  </si>
  <si>
    <t>Vybourání stávajících oken (š * v * p) 
parc.č. 632/4 
1a 
(1.00*0.50)*1=0,500 [A] 
Mezisoučet: A=0,500 [B] 
par.č. 648/200 
1b 
(0.50*1.00)*8=4,000 [C] 
Mezisoučet: C=4,000 [D] 
Celkem: A+C=4,500 [E]</t>
  </si>
  <si>
    <t>968082016</t>
  </si>
  <si>
    <t>Vybourání plastových rámů oken včetně křídel plochy přes 1 do 2 m2</t>
  </si>
  <si>
    <t>Vybourání plastových rámů oken s křídly, dveřních zárubní, vrat  rámu oken s křídly, plochy přes 1 do 2 m2</t>
  </si>
  <si>
    <t>Vybourání stávajících oken (š * v * p) 
parc.č. 632/4 
1b 
(3.00*0.50)*1=1,500 [A] 
Mezisoučet: A=1,500 [B] 
par.č. 648/200 
1a 
(1.20*1.20)*10=14,400 [C] 
Mezisoučet: C=14,400 [D] 
Celkem: A+C=15,900 [E]</t>
  </si>
  <si>
    <t>968082017</t>
  </si>
  <si>
    <t>Vybourání plastových rámů oken včetně křídel plochy přes 2 do 4 m2</t>
  </si>
  <si>
    <t>Vybourání plastových rámů oken s křídly, dveřních zárubní, vrat  rámu oken s křídly, plochy přes 2 do 4 m2</t>
  </si>
  <si>
    <t>Vybourání stávajících oken (š * v * p) 
par.č. 648/200 
1c 
((2.20*0.80)+(1.20*1.20))*6=19,200 [A] 
Celkem: A=19,200 [B]</t>
  </si>
  <si>
    <t>997002611</t>
  </si>
  <si>
    <t>Nakládání suti a vybouraných hmot</t>
  </si>
  <si>
    <t>Nakládání suti a vybouraných hmot na dopravní prostředek  pro vodorovné přemístění</t>
  </si>
  <si>
    <t>997013152</t>
  </si>
  <si>
    <t>Vnitrostaveništní doprava suti a vybouraných hmot pro budovy v přes 6 do 9 m s omezením mechanizace</t>
  </si>
  <si>
    <t>Vnitrostaveništní doprava suti a vybouraných hmot  vodorovně do 50 m svisle s omezením mechanizace pro budovy a haly výšky přes 6 do 9 m</t>
  </si>
  <si>
    <t>997013219</t>
  </si>
  <si>
    <t>Příplatek k vnitrostaveništní dopravě suti a vybouraných hmot za zvětšenou dopravu suti ZKD 10 m</t>
  </si>
  <si>
    <t>Vnitrostaveništní doprava suti a vybouraných hmot  vodorovně do 50 m Příplatek k cenám -3111 až -3217 za zvětšenou vodorovnou dopravu přes vymezenou dopravní vzdálenost za každých dalších i započatých 10 m</t>
  </si>
  <si>
    <t>R015121</t>
  </si>
  <si>
    <t>Poplatky za likvidaci odpadů nekontaminovaných - 17 09 04 směsné stavební a demoliční odpady z interiérů budov, rámy oken se skleněnou výplní, včetně dopravy</t>
  </si>
  <si>
    <t>HZS</t>
  </si>
  <si>
    <t>Hodinové zúčtovací sazby</t>
  </si>
  <si>
    <t>HZS2492</t>
  </si>
  <si>
    <t>Hodinová zúčtovací sazba pomocný dělník PSV</t>
  </si>
  <si>
    <t>HOD</t>
  </si>
  <si>
    <t>Hodinové zúčtovací sazby profesí PSV  zednické výpomoci a pomocné práce PSV pomocný dělník PSV</t>
  </si>
  <si>
    <t>Demontáž ostatních nespecifikovaných prací (počet hodin) 
20.00=20,000 [A] 
Celkem: A=20,000 [B]</t>
  </si>
  <si>
    <t>OST000X03</t>
  </si>
  <si>
    <t>Řádný úklid v průběhu bouracích prací</t>
  </si>
  <si>
    <t>SOUBOR</t>
  </si>
  <si>
    <t>OST000X04</t>
  </si>
  <si>
    <t>Zamezení pronikání prachu během bouracích prací</t>
  </si>
  <si>
    <t>01.2</t>
  </si>
  <si>
    <t>Nový stav</t>
  </si>
  <si>
    <t>Úprava povrchů vnitřních</t>
  </si>
  <si>
    <t>59051476</t>
  </si>
  <si>
    <t>profil začišťovací PVC 9mm s výztužnou tkaninou pro ostění ETICS</t>
  </si>
  <si>
    <t>612135002</t>
  </si>
  <si>
    <t>Vyrovnání podkladu vnitřních stěn maltou cementovou tl do 10 mm</t>
  </si>
  <si>
    <t>Vyrovnání nerovností podkladu vnitřních omítaných ploch  maltou, tloušťky do 10 mm cementovou stěn</t>
  </si>
  <si>
    <t>Vyrovnání vnitřního parapetu (dl * š * p) 
parc.č. 632/4 
1a 
(1.00)*0.30*1=0,300 [A] 
1b 
(3.00)*0.30*1=0,900 [B] 
Mezisoučet: A+B=1,200 [C] 
par.č. 648/200 
1a 
(1.20)*0.30*10=3,600 [D] 
1b 
(0.50)*0.30*8=1,200 [E] 
1c 
(0.80+1.20)*0.30*6=3,600 [F] 
Mezisoučet: D+E+F=8,400 [G] 
Celkem: A+B+D+E+F=9,600 [H]</t>
  </si>
  <si>
    <t>612135092</t>
  </si>
  <si>
    <t>Příplatek k vyrovnání vnitřních stěn maltou cementovou za každých dalších 5 mm tl</t>
  </si>
  <si>
    <t>Vyrovnání nerovností podkladu vnitřních omítaných ploch  Příplatek k ceně za každých dalších 5 mm tloušťky podkladní vrstvy přes 10 mm maltou cementovou stěn</t>
  </si>
  <si>
    <t>612325302</t>
  </si>
  <si>
    <t>Vápenocementová štuková omítka ostění nebo nadpraží</t>
  </si>
  <si>
    <t>Vápenocementová omítka ostění nebo nadpraží štuková</t>
  </si>
  <si>
    <t>Souvrství vnitřní povrchové úpravy - špalety (dl * š * p) 
parc.č. 632/4 
1a 
(1.00+0.50*2)*0.30*1=0,600 [A] 
1b 
(3.00+0.50*2)*0.30*1=1,200 [B] 
Mezisoučet: A+B=1,800 [C] 
parc.č. 648/200 
1a 
(1.20+1.20*2)*0.30*10=10,800 [D] 
1b 
(0.50+1.00*2)*0.30*8=6,000 [E] 
1c 
(0.80+1.20+2.20+1.20)*0.30*6=9,720 [F] 
Mezisoučet: D+E+F=26,520 [G] 
Celkem: A+B+D+E+F=28,320 [H]</t>
  </si>
  <si>
    <t>619995001</t>
  </si>
  <si>
    <t>Začištění omítek kolem oken, dveří, podlah nebo obkladů</t>
  </si>
  <si>
    <t>Začištění omítek (s dodáním hmot)  kolem oken, dveří, podlah, obkladů apod.</t>
  </si>
  <si>
    <t>Souvrství vnitřní povrchové úpravy - začištění omítek (dl * p) 
parc.č. 632/4 
1a 
(1.00+0.50*2)*1=2,000 [A] 
1b 
(3.00+0.50*2)*1=4,000 [B] 
Mezisoučet: A+B=6,000 [C] 
parc.č. 648/200 
1a 
(1.20+1.20*2)*10=36,000 [D] 
1b 
(0.50+1.00*2)*8=20,000 [E] 
1c 
(0.80+1.20+2.20+1.20)*6=32,400 [F] 
Mezisoučet: D+E+F=88,400 [G] 
Celkem: A+B+D+E+F=94,400 [H]</t>
  </si>
  <si>
    <t>622143004</t>
  </si>
  <si>
    <t>Montáž omítkových samolepících začišťovacích profilů pro spojení s okenním rámem</t>
  </si>
  <si>
    <t>Montáž omítkových profilů  plastových, pozinkovaných nebo dřevěných upevněných vtlačením do podkladní vrstvy nebo přibitím začišťovacích samolepících pro vytvoření dilatujícího spoje s okenním rámem</t>
  </si>
  <si>
    <t>Systémové prvky  - APU lišty (dl * p) 
parc.č. 632/4 
1a 
(1.00+0.50*2)*1=2,000 [A] 
1b 
(3.00+0.50*2)*1=4,000 [B] 
Mezisoučet: A+B=6,000 [C] 
parc.č. 648/200 
1a 
(1.20+1.20*2)*10=36,000 [D] 
1b 
(0.50+1.00*2)*8=20,000 [E] 
1c 
(0.80+1.20+2.20+1.20)*6=32,400 [F] 
Mezisoučet: D+E+F=88,400 [G] 
Celkem: A+B+D+E+F=94,400 [H]</t>
  </si>
  <si>
    <t>629991011</t>
  </si>
  <si>
    <t>Zakrytí výplní otvorů a svislých ploch fólií přilepenou lepící páskou</t>
  </si>
  <si>
    <t>Zakrytí vnějších ploch před znečištěním  včetně pozdějšího odkrytí výplní otvorů a svislých ploch fólií přilepenou lepící páskou</t>
  </si>
  <si>
    <t>Úprava povrchů vnějších</t>
  </si>
  <si>
    <t>62000X01</t>
  </si>
  <si>
    <t>D+M řešení detailů pro osazení venkovních výplní otvorů (dle PD)</t>
  </si>
  <si>
    <t>622151001</t>
  </si>
  <si>
    <t>Penetrační akrylátový nátěr vnějších pastovitých tenkovrstvých omítek stěn</t>
  </si>
  <si>
    <t>Penetrační nátěr vnějších pastovitých tenkovrstvých omítek akrylátový univerzální stěn</t>
  </si>
  <si>
    <t>Souvrství venkovní povrchové úpravy - špalety (dl * š * p) 
parc.č. 632/4 
1a 
(1.00+0.50*2)*0.15*1=0,300 [A] 
1b 
(3.00+0.50*2)*0.15*1=0,600 [B] 
Mezisoučet: A+B=0,900 [C] 
parc.č. 648/200 
1a 
(1.20+1.20*2)*0.15*10=5,400 [D] 
1b 
(0.50+1.00*2)*0.15*8=3,000 [E] 
1c 
(0.80+1.20+2.20+1.20)*0.15*6=4,860 [F] 
Mezisoučet: D+E+F=13,260 [G] 
Celkem: A+B+D+E+F=14,160 [H]</t>
  </si>
  <si>
    <t>622521012</t>
  </si>
  <si>
    <t>Tenkovrstvá silikátová zatíraná omítka zrnitost 1,5 mm vnějších stěn</t>
  </si>
  <si>
    <t>Omítka tenkovrstvá silikátová vnějších ploch  probarvená bez penetrace zatíraná (škrábaná ), zrnitost 1,5 mm stěn</t>
  </si>
  <si>
    <t>629135102</t>
  </si>
  <si>
    <t>Vyrovnávací vrstva pod klempířské prvky z MC š přes 150 do 300 mm</t>
  </si>
  <si>
    <t>Vyrovnávací vrstva z cementové malty pod klempířskými prvky  šířky přes 150 do 300 mm</t>
  </si>
  <si>
    <t>Vyrovnání parapetů (dl * p) 
parc.č. 632/4 
1a 
(1.00)*1=1,000 [A] 
1b 
(3.00)*1=3,000 [B] 
Mezisoučet: A+B=4,000 [C] 
parc.č. 648/200 
1a 
(1.20)*10=12,000 [D] 
1b 
(0.50)*8=4,000 [E] 
1c 
(0.80+1.20)*6=12,000 [F] 
Mezisoučet: D+E+F=28,000 [G] 
Celkem: A+B+D+E+F=32,000 [H]</t>
  </si>
  <si>
    <t>751</t>
  </si>
  <si>
    <t>Vzduchotechnika</t>
  </si>
  <si>
    <t>751000X01</t>
  </si>
  <si>
    <t>D+M větrací akustická okenní/stěnová štěrbina pro přívod vzduchu s reakcí na vlhkost (dle PD)</t>
  </si>
  <si>
    <t>766000O01a</t>
  </si>
  <si>
    <t>D+M O01a plastové okno, s izolačním dvojsklem s protihlukovou ochranou, 38dB, 1000x500 mm vč. kotvících a spojovacích prvků, kování, vnitřního a vnějšího parape</t>
  </si>
  <si>
    <t>D+M O01a plastové okno, s izolačním dvojsklem s protihlukovou ochranou, 38dB, 1000x500 mm vč. kotvících a spojovacích prvků, kování, vnitřního a vnějšího parapetu, vnitřních žaluzií, síťky proti hmyzu, příslušenství a povrchové úpravy (dle PD)</t>
  </si>
  <si>
    <t>766000O01b</t>
  </si>
  <si>
    <t>D+M O01b plastové okno, s izolačním dvojsklem s protihlukovou ochranou, 38dB, 3000x500 mm vč. kotvících a spojovacích prvků, kování, vnitřního a vnějšího parape</t>
  </si>
  <si>
    <t>D+M O01b plastové okno, s izolačním dvojsklem s protihlukovou ochranou, 38dB, 3000x500 mm vč. kotvících a spojovacích prvků, kování, vnitřního a vnějšího parapetu, vnitřních žaluzií, síťky proti hmyzu, příslušenství a povrchové úpravy (dle PD)</t>
  </si>
  <si>
    <t>766000O02a</t>
  </si>
  <si>
    <t>D+M O02a plastové okno, s izolačním dvojsklem s protihlukovou ochranou, 38dB, 1200x1200 mm vč. kotvících a spojovacích prvků, kování, vnitřního a vnějšího parap</t>
  </si>
  <si>
    <t>D+M O02a plastové okno, s izolačním dvojsklem s protihlukovou ochranou, 38dB, 1200x1200 mm vč. kotvících a spojovacích prvků, kování, vnitřního a vnějšího parapetu, vnitřních žaluzií, síťky proti hmyzu, příslušenství a povrchové úpravy (dle PD)</t>
  </si>
  <si>
    <t>766000O02b</t>
  </si>
  <si>
    <t>D+M O02b plastové okno, s izolačním dvojsklem s protihlukovou ochranou, 38dB, 500x1000 mm vč. kotvících a spojovacích prvků, kování, vnitřního a vnějšího parape</t>
  </si>
  <si>
    <t>D+M O02b plastové okno, s izolačním dvojsklem s protihlukovou ochranou, 38dB, 500x1000 mm vč. kotvících a spojovacích prvků, kování, vnitřního a vnějšího parapetu, vnitřních žaluzií, síťky proti hmyzu, příslušenství a povrchové úpravy (dle PD)</t>
  </si>
  <si>
    <t>766000O02c</t>
  </si>
  <si>
    <t>D+M O02c plastové okno, s izolačním dvojsklem s protihlukovou ochranou, 38dB, (2200x800)+(1200x1200) mm vč. kotvících a spojovacích prvků, kování, vnitřního a v</t>
  </si>
  <si>
    <t>D+M O02c plastové okno, s izolačním dvojsklem s protihlukovou ochranou, 38dB, (2200x800)+(1200x1200) mm vč. kotvících a spojovacích prvků, kování, vnitřního a vnějšího parapetu, vnitřních žaluzií, síťky proti hmyzu, příslušenství a povrchové úpravy (dle P</t>
  </si>
  <si>
    <t>784</t>
  </si>
  <si>
    <t>Dokončovací práce - malby a tapety</t>
  </si>
  <si>
    <t>28323020</t>
  </si>
  <si>
    <t>fólie separační PE 2 x 50 m</t>
  </si>
  <si>
    <t>58124844</t>
  </si>
  <si>
    <t>fólie pro malířské potřeby zakrývací tl 25µ 4x5m</t>
  </si>
  <si>
    <t>784111001</t>
  </si>
  <si>
    <t>Oprášení (ometení ) podkladu v místnostech v do 3,80 m</t>
  </si>
  <si>
    <t>Oprášení (ometení) podkladu v místnostech výšky do 3,80 m</t>
  </si>
  <si>
    <t>Souvrství malby - ometení podkladu (pl) 
(28.32)=28,320 [A] 
Celkem: A=28,320 [B]</t>
  </si>
  <si>
    <t>784171101</t>
  </si>
  <si>
    <t>Zakrytí vnitřních podlah včetně pozdějšího odkrytí</t>
  </si>
  <si>
    <t>Zakrytí nemalovaných ploch (materiál ve specifikaci) včetně pozdějšího odkrytí podlah</t>
  </si>
  <si>
    <t>784171111</t>
  </si>
  <si>
    <t>Zakrytí vnitřních ploch stěn v místnostech v do 3,80 m</t>
  </si>
  <si>
    <t>Zakrytí nemalovaných ploch (materiál ve specifikaci) včetně pozdějšího odkrytí svislých ploch např. stěn, oken, dveří v místnostech výšky do 3,80</t>
  </si>
  <si>
    <t>784181121</t>
  </si>
  <si>
    <t>Hloubková jednonásobná bezbarvá penetrace podkladu v místnostech v do 3,80 m</t>
  </si>
  <si>
    <t>Penetrace podkladu jednonásobná hloubková akrylátová bezbarvá v místnostech výšky do 3,80 m</t>
  </si>
  <si>
    <t>Souvrství malby - penetrace podkladu (pl) 
(28.32)=28,320 [A] 
Celkem: A=28,320 [B]</t>
  </si>
  <si>
    <t>784211101</t>
  </si>
  <si>
    <t>Dvojnásobné bílé malby ze směsí za mokra výborně oděruvzdorných v místnostech v do 3,80 m</t>
  </si>
  <si>
    <t>Malby z malířských směsí oděruvzdorných za mokra dvojnásobné, bílé za mokra oděruvzdorné výborně v místnostech výšky do 3,80 m</t>
  </si>
  <si>
    <t>Souvrství vnitřní povrchové úpravy - malba - špalety (dl * š * p) 
parc.č. 632/4 
1a 
(1.00+0.50*2)*0.30*1=0,600 [A] 
1b 
(3.00+0.50*2)*0.30*1=1,200 [B] 
Mezisoučet: A+B=1,800 [C] 
parc.č. 648/200 
1a 
(1.20+1.20*2)*0.30*10=10,800 [D] 
1b 
(0.50+1.00*2)*0.30*8=6,000 [E] 
1c 
(0.80+1.20+2.20+1.20)*0.30*6=9,720 [F] 
Mezisoučet: D+E+F=26,520 [G] 
Celkem: A+B+D+E+F=28,320 [H]</t>
  </si>
  <si>
    <t>952901111</t>
  </si>
  <si>
    <t>Vyčištění budov bytové a občanské výstavby při výšce podlaží do 4 m</t>
  </si>
  <si>
    <t>Vyčištění budov nebo objektů před předáním do užívání  budov bytové nebo občanské výstavby, světlé výšky podlaží do 4 m</t>
  </si>
  <si>
    <t>949111111</t>
  </si>
  <si>
    <t>Montáž lešení lehkého kozového trubkového v do 1,2 m</t>
  </si>
  <si>
    <t>SADA</t>
  </si>
  <si>
    <t>Montáž lešení lehkého kozového trubkového o výšce lešeňové podlahy do 1,2 m</t>
  </si>
  <si>
    <t>949111211</t>
  </si>
  <si>
    <t>Příplatek k lešení lehkému kozovému trubkovému v do 1,2 m za první a ZKD den použití</t>
  </si>
  <si>
    <t>Montáž lešení lehkého kozového trubkového Příplatek za první a každý další den použití lešení k ceně -1111</t>
  </si>
  <si>
    <t>949111811</t>
  </si>
  <si>
    <t>Demontáž lešení lehkého kozového trubkového v do 1,2 m</t>
  </si>
  <si>
    <t>Demontáž lešení lehkého kozového trubkového o výšce lešeňové podlahy do 1,2 m</t>
  </si>
  <si>
    <t>998017002</t>
  </si>
  <si>
    <t>Přesun hmot s omezením mechanizace pro budovy v přes 6 do 12 m</t>
  </si>
  <si>
    <t>Přesun hmot pro budovy občanské výstavby, bydlení, výrobu a služby  s omezením mechanizace vodorovná dopravní vzdálenost do 100 m pro budovy s jakoukoliv nosnou konstrukcí výšky přes 6 do 12 m</t>
  </si>
  <si>
    <t>SO 01-81-01</t>
  </si>
  <si>
    <t>Žst. Židlochovice, úprava trakčního vedení</t>
  </si>
  <si>
    <t>74C3</t>
  </si>
  <si>
    <t>Vodiče</t>
  </si>
  <si>
    <t>74C312</t>
  </si>
  <si>
    <t>VĚŠÁK TROLEJE ZÁKLADNÍ (PEVNÝ NEBO KLUZNÝ)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</si>
  <si>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</si>
  <si>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</si>
  <si>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</si>
  <si>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74C331</t>
  </si>
  <si>
    <t>DĚLIČ V TROLEJI VČETNĚ TABULKY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</si>
  <si>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</si>
  <si>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</si>
  <si>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</si>
  <si>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</si>
  <si>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PŘÍMÉ UKOLEJNĚNÍ KONSTRUKCE VŠECH TYPŮ (VČETNĚ VÝZTUŽNÝCH DVOJIC) - 1 VODIČ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</si>
  <si>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</si>
  <si>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</si>
  <si>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</si>
  <si>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</si>
  <si>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74F3</t>
  </si>
  <si>
    <t>Revize, zkoušky a měření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</si>
  <si>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</si>
  <si>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</si>
  <si>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</si>
  <si>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</si>
  <si>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</si>
  <si>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</si>
  <si>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</si>
  <si>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</si>
  <si>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</si>
  <si>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</si>
  <si>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</si>
  <si>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</si>
  <si>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</si>
  <si>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</si>
  <si>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</si>
  <si>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</si>
  <si>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</si>
  <si>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</si>
  <si>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</si>
  <si>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>74F332</t>
  </si>
  <si>
    <t>VÝKON ORGANIZAČNÍCH JEDNOTEK SPRÁVCE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</si>
  <si>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</si>
  <si>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74F4</t>
  </si>
  <si>
    <t>Demontáže TV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</si>
  <si>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</si>
  <si>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</si>
  <si>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</si>
  <si>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74F455</t>
  </si>
  <si>
    <t>DEMONTÁŽ VĚŠÁKŮ TROLEJE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</si>
  <si>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</si>
  <si>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74F456</t>
  </si>
  <si>
    <t>DEMONTÁŽ PROUDOVÝCH PROPOJENÍ PODÉLNÝCH A PŘÍČNÝCH</t>
  </si>
  <si>
    <t>74F457</t>
  </si>
  <si>
    <t>DEMONTÁŽ VLOŽENÝCH IZOLACÍ V PODÉLNÝCH A PŘÍČNÝCH POLÍCH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</si>
  <si>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</si>
  <si>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</si>
  <si>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</si>
  <si>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</si>
  <si>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</si>
  <si>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</si>
  <si>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</si>
  <si>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</si>
  <si>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</si>
  <si>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</si>
  <si>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</si>
  <si>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</si>
  <si>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VSEOB004</t>
  </si>
  <si>
    <t>Osvědčení o shodě notifikovanou osobou</t>
  </si>
  <si>
    <t>Zajištění vydání osvědčení o shodě notifikovanou osobou</t>
  </si>
  <si>
    <t>VSEOB005</t>
  </si>
  <si>
    <t>Osvědčení o bezpečnosti před uvedením do provozu</t>
  </si>
  <si>
    <t>Zajištění vydání osvědčení o bezpečnosti před uvedením do provozu.</t>
  </si>
  <si>
    <t>VSEOB006</t>
  </si>
  <si>
    <t>Hlukové měření</t>
  </si>
  <si>
    <t>ks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</si>
</sst>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01-61-01'!I3</f>
      </c>
      <c s="21">
        <f>'SO 01-61-01'!O2</f>
      </c>
      <c s="21">
        <f>C10+D10</f>
      </c>
    </row>
    <row r="11" spans="1:5" ht="12.75" customHeight="1">
      <c r="A11" s="42" t="s">
        <v>458</v>
      </c>
      <c s="42" t="s">
        <v>459</v>
      </c>
      <c s="43">
        <f>'SO 01-76-01_01.1'!I3</f>
      </c>
      <c s="43">
        <f>'SO 01-76-01_01.1'!O2</f>
      </c>
      <c s="43">
        <f>C11+D11</f>
      </c>
    </row>
    <row r="12" spans="1:5" ht="12.75" customHeight="1">
      <c r="A12" s="42" t="s">
        <v>511</v>
      </c>
      <c s="42" t="s">
        <v>512</v>
      </c>
      <c s="43">
        <f>'SO 01-76-01_01.2'!I3</f>
      </c>
      <c s="43">
        <f>'SO 01-76-01_01.2'!O2</f>
      </c>
      <c s="43">
        <f>C12+D12</f>
      </c>
    </row>
    <row r="13" spans="1:5" ht="12.75" customHeight="1">
      <c r="A13" s="20" t="s">
        <v>611</v>
      </c>
      <c s="20" t="s">
        <v>612</v>
      </c>
      <c s="21">
        <f>'SO 01-81-01'!I3</f>
      </c>
      <c s="21">
        <f>'SO 01-81-01'!O2</f>
      </c>
      <c s="21">
        <f>C13+D13</f>
      </c>
    </row>
    <row r="14" spans="1:5" ht="12.75" customHeight="1">
      <c r="A14" s="20" t="s">
        <v>667</v>
      </c>
      <c s="20" t="s">
        <v>668</v>
      </c>
      <c s="21">
        <f>'SO 98-98'!I3</f>
      </c>
      <c s="21">
        <f>'SO 98-98'!O2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0+O8+O45+O122+O155+O184+O225+O230+O235+O248+O253+O258+O267+O392+O405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0+I8+I45+I122+I155+I184+I225+I230+I235+I248+I253+I258+I267+I392+I405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40</v>
      </c>
      <c s="29" t="s">
        <v>46</v>
      </c>
      <c s="25" t="s">
        <v>47</v>
      </c>
      <c s="30" t="s">
        <v>48</v>
      </c>
      <c s="31" t="s">
        <v>49</v>
      </c>
      <c s="32">
        <v>790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51</v>
      </c>
    </row>
    <row r="11" spans="1:5" ht="38.25">
      <c r="A11" s="36" t="s">
        <v>52</v>
      </c>
      <c r="E11" s="37" t="s">
        <v>53</v>
      </c>
    </row>
    <row r="12" spans="1:5" ht="12.75">
      <c r="A12" t="s">
        <v>54</v>
      </c>
      <c r="E12" s="35" t="s">
        <v>47</v>
      </c>
    </row>
    <row r="13" spans="1:16" ht="25.5">
      <c r="A13" s="25" t="s">
        <v>45</v>
      </c>
      <c s="29" t="s">
        <v>29</v>
      </c>
      <c s="29" t="s">
        <v>55</v>
      </c>
      <c s="25" t="s">
        <v>47</v>
      </c>
      <c s="30" t="s">
        <v>56</v>
      </c>
      <c s="31" t="s">
        <v>57</v>
      </c>
      <c s="32">
        <v>19.516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58</v>
      </c>
    </row>
    <row r="15" spans="1:5" ht="242.25">
      <c r="A15" s="36" t="s">
        <v>52</v>
      </c>
      <c r="E15" s="37" t="s">
        <v>59</v>
      </c>
    </row>
    <row r="16" spans="1:5" ht="12.75">
      <c r="A16" t="s">
        <v>54</v>
      </c>
      <c r="E16" s="35" t="s">
        <v>47</v>
      </c>
    </row>
    <row r="17" spans="1:16" ht="25.5">
      <c r="A17" s="25" t="s">
        <v>45</v>
      </c>
      <c s="29" t="s">
        <v>23</v>
      </c>
      <c s="29" t="s">
        <v>60</v>
      </c>
      <c s="25" t="s">
        <v>47</v>
      </c>
      <c s="30" t="s">
        <v>61</v>
      </c>
      <c s="31" t="s">
        <v>57</v>
      </c>
      <c s="32">
        <v>7.2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50</v>
      </c>
      <c r="E18" s="35" t="s">
        <v>62</v>
      </c>
    </row>
    <row r="19" spans="1:5" ht="51">
      <c r="A19" s="36" t="s">
        <v>52</v>
      </c>
      <c r="E19" s="37" t="s">
        <v>63</v>
      </c>
    </row>
    <row r="20" spans="1:5" ht="12.75">
      <c r="A20" t="s">
        <v>54</v>
      </c>
      <c r="E20" s="35" t="s">
        <v>47</v>
      </c>
    </row>
    <row r="21" spans="1:16" ht="25.5">
      <c r="A21" s="25" t="s">
        <v>45</v>
      </c>
      <c s="29" t="s">
        <v>22</v>
      </c>
      <c s="29" t="s">
        <v>64</v>
      </c>
      <c s="25" t="s">
        <v>47</v>
      </c>
      <c s="30" t="s">
        <v>65</v>
      </c>
      <c s="31" t="s">
        <v>57</v>
      </c>
      <c s="32">
        <v>208.36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66</v>
      </c>
    </row>
    <row r="23" spans="1:5" ht="89.25">
      <c r="A23" s="36" t="s">
        <v>52</v>
      </c>
      <c r="E23" s="37" t="s">
        <v>67</v>
      </c>
    </row>
    <row r="24" spans="1:5" ht="12.75">
      <c r="A24" t="s">
        <v>54</v>
      </c>
      <c r="E24" s="35" t="s">
        <v>47</v>
      </c>
    </row>
    <row r="25" spans="1:16" ht="25.5">
      <c r="A25" s="25" t="s">
        <v>45</v>
      </c>
      <c s="29" t="s">
        <v>33</v>
      </c>
      <c s="29" t="s">
        <v>68</v>
      </c>
      <c s="25" t="s">
        <v>47</v>
      </c>
      <c s="30" t="s">
        <v>69</v>
      </c>
      <c s="31" t="s">
        <v>57</v>
      </c>
      <c s="32">
        <v>753.891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38.25">
      <c r="A26" s="34" t="s">
        <v>50</v>
      </c>
      <c r="E26" s="35" t="s">
        <v>70</v>
      </c>
    </row>
    <row r="27" spans="1:5" ht="89.25">
      <c r="A27" s="36" t="s">
        <v>52</v>
      </c>
      <c r="E27" s="37" t="s">
        <v>71</v>
      </c>
    </row>
    <row r="28" spans="1:5" ht="12.75">
      <c r="A28" t="s">
        <v>54</v>
      </c>
      <c r="E28" s="35" t="s">
        <v>47</v>
      </c>
    </row>
    <row r="29" spans="1:16" ht="12.75">
      <c r="A29" s="25" t="s">
        <v>45</v>
      </c>
      <c s="29" t="s">
        <v>37</v>
      </c>
      <c s="29" t="s">
        <v>72</v>
      </c>
      <c s="25" t="s">
        <v>47</v>
      </c>
      <c s="30" t="s">
        <v>73</v>
      </c>
      <c s="31" t="s">
        <v>57</v>
      </c>
      <c s="32">
        <v>376.945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25.5">
      <c r="A30" s="34" t="s">
        <v>50</v>
      </c>
      <c r="E30" s="35" t="s">
        <v>74</v>
      </c>
    </row>
    <row r="31" spans="1:5" ht="89.25">
      <c r="A31" s="36" t="s">
        <v>52</v>
      </c>
      <c r="E31" s="37" t="s">
        <v>75</v>
      </c>
    </row>
    <row r="32" spans="1:5" ht="12.75">
      <c r="A32" t="s">
        <v>54</v>
      </c>
      <c r="E32" s="35" t="s">
        <v>47</v>
      </c>
    </row>
    <row r="33" spans="1:16" ht="12.75">
      <c r="A33" s="25" t="s">
        <v>45</v>
      </c>
      <c s="29" t="s">
        <v>76</v>
      </c>
      <c s="29" t="s">
        <v>77</v>
      </c>
      <c s="25" t="s">
        <v>47</v>
      </c>
      <c s="30" t="s">
        <v>78</v>
      </c>
      <c s="31" t="s">
        <v>49</v>
      </c>
      <c s="32">
        <v>790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79</v>
      </c>
    </row>
    <row r="35" spans="1:5" ht="51">
      <c r="A35" s="36" t="s">
        <v>52</v>
      </c>
      <c r="E35" s="37" t="s">
        <v>80</v>
      </c>
    </row>
    <row r="36" spans="1:5" ht="12.75">
      <c r="A36" t="s">
        <v>54</v>
      </c>
      <c r="E36" s="35" t="s">
        <v>47</v>
      </c>
    </row>
    <row r="37" spans="1:16" ht="12.75">
      <c r="A37" s="25" t="s">
        <v>45</v>
      </c>
      <c s="29" t="s">
        <v>35</v>
      </c>
      <c s="29" t="s">
        <v>81</v>
      </c>
      <c s="25" t="s">
        <v>47</v>
      </c>
      <c s="30" t="s">
        <v>82</v>
      </c>
      <c s="31" t="s">
        <v>57</v>
      </c>
      <c s="32">
        <v>376.945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25.5">
      <c r="A38" s="34" t="s">
        <v>50</v>
      </c>
      <c r="E38" s="35" t="s">
        <v>83</v>
      </c>
    </row>
    <row r="39" spans="1:5" ht="89.25">
      <c r="A39" s="36" t="s">
        <v>52</v>
      </c>
      <c r="E39" s="37" t="s">
        <v>84</v>
      </c>
    </row>
    <row r="40" spans="1:5" ht="12.75">
      <c r="A40" t="s">
        <v>54</v>
      </c>
      <c r="E40" s="35" t="s">
        <v>47</v>
      </c>
    </row>
    <row r="41" spans="1:16" ht="12.75">
      <c r="A41" s="25" t="s">
        <v>45</v>
      </c>
      <c s="29" t="s">
        <v>85</v>
      </c>
      <c s="29" t="s">
        <v>86</v>
      </c>
      <c s="25" t="s">
        <v>47</v>
      </c>
      <c s="30" t="s">
        <v>87</v>
      </c>
      <c s="31" t="s">
        <v>57</v>
      </c>
      <c s="32">
        <v>88.06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50</v>
      </c>
      <c r="E42" s="35" t="s">
        <v>88</v>
      </c>
    </row>
    <row r="43" spans="1:5" ht="318.75">
      <c r="A43" s="36" t="s">
        <v>52</v>
      </c>
      <c r="E43" s="37" t="s">
        <v>89</v>
      </c>
    </row>
    <row r="44" spans="1:5" ht="12.75">
      <c r="A44" t="s">
        <v>54</v>
      </c>
      <c r="E44" s="35" t="s">
        <v>47</v>
      </c>
    </row>
    <row r="45" spans="1:18" ht="12.75" customHeight="1">
      <c r="A45" s="6" t="s">
        <v>43</v>
      </c>
      <c s="6"/>
      <c s="39" t="s">
        <v>23</v>
      </c>
      <c s="6"/>
      <c s="27" t="s">
        <v>90</v>
      </c>
      <c s="6"/>
      <c s="6"/>
      <c s="6"/>
      <c s="40">
        <f>0+Q45</f>
      </c>
      <c r="O45">
        <f>0+R45</f>
      </c>
      <c r="Q45">
        <f>0+I46+I50+I54+I58+I62+I66+I70+I74+I78+I82+I86+I90+I94+I98+I102+I106+I110+I114+I118</f>
      </c>
      <c>
        <f>0+O46+O50+O54+O58+O62+O66+O70+O74+O78+O82+O86+O90+O94+O98+O102+O106+O110+O114+O118</f>
      </c>
    </row>
    <row r="46" spans="1:16" ht="25.5">
      <c r="A46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94</v>
      </c>
      <c s="32">
        <v>441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95</v>
      </c>
    </row>
    <row r="48" spans="1:5" ht="51">
      <c r="A48" s="36" t="s">
        <v>52</v>
      </c>
      <c r="E48" s="37" t="s">
        <v>96</v>
      </c>
    </row>
    <row r="49" spans="1:5" ht="12.75">
      <c r="A49" t="s">
        <v>54</v>
      </c>
      <c r="E49" s="35" t="s">
        <v>47</v>
      </c>
    </row>
    <row r="50" spans="1:16" ht="25.5">
      <c r="A50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94</v>
      </c>
      <c s="32">
        <v>441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50</v>
      </c>
      <c r="E51" s="35" t="s">
        <v>100</v>
      </c>
    </row>
    <row r="52" spans="1:5" ht="51">
      <c r="A52" s="36" t="s">
        <v>52</v>
      </c>
      <c r="E52" s="37" t="s">
        <v>101</v>
      </c>
    </row>
    <row r="53" spans="1:5" ht="12.75">
      <c r="A53" t="s">
        <v>54</v>
      </c>
      <c r="E53" s="35" t="s">
        <v>47</v>
      </c>
    </row>
    <row r="54" spans="1:16" ht="12.75">
      <c r="A54" s="25" t="s">
        <v>45</v>
      </c>
      <c s="29" t="s">
        <v>102</v>
      </c>
      <c s="29" t="s">
        <v>103</v>
      </c>
      <c s="25" t="s">
        <v>47</v>
      </c>
      <c s="30" t="s">
        <v>104</v>
      </c>
      <c s="31" t="s">
        <v>105</v>
      </c>
      <c s="32">
        <v>0.839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106</v>
      </c>
    </row>
    <row r="56" spans="1:5" ht="51">
      <c r="A56" s="36" t="s">
        <v>52</v>
      </c>
      <c r="E56" s="37" t="s">
        <v>107</v>
      </c>
    </row>
    <row r="57" spans="1:5" ht="12.75">
      <c r="A57" t="s">
        <v>54</v>
      </c>
      <c r="E57" s="35" t="s">
        <v>47</v>
      </c>
    </row>
    <row r="58" spans="1:16" ht="12.75">
      <c r="A58" s="25" t="s">
        <v>45</v>
      </c>
      <c s="29" t="s">
        <v>108</v>
      </c>
      <c s="29" t="s">
        <v>109</v>
      </c>
      <c s="25" t="s">
        <v>47</v>
      </c>
      <c s="30" t="s">
        <v>110</v>
      </c>
      <c s="31" t="s">
        <v>105</v>
      </c>
      <c s="32">
        <v>8.653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111</v>
      </c>
    </row>
    <row r="60" spans="1:5" ht="51">
      <c r="A60" s="36" t="s">
        <v>52</v>
      </c>
      <c r="E60" s="37" t="s">
        <v>112</v>
      </c>
    </row>
    <row r="61" spans="1:5" ht="12.75">
      <c r="A61" t="s">
        <v>54</v>
      </c>
      <c r="E61" s="35" t="s">
        <v>47</v>
      </c>
    </row>
    <row r="62" spans="1:16" ht="12.75">
      <c r="A62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94</v>
      </c>
      <c s="32">
        <v>12.6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25.5">
      <c r="A63" s="34" t="s">
        <v>50</v>
      </c>
      <c r="E63" s="35" t="s">
        <v>116</v>
      </c>
    </row>
    <row r="64" spans="1:5" ht="51">
      <c r="A64" s="36" t="s">
        <v>52</v>
      </c>
      <c r="E64" s="37" t="s">
        <v>117</v>
      </c>
    </row>
    <row r="65" spans="1:5" ht="12.75">
      <c r="A65" t="s">
        <v>54</v>
      </c>
      <c r="E65" s="35" t="s">
        <v>47</v>
      </c>
    </row>
    <row r="66" spans="1:16" ht="25.5">
      <c r="A66" s="25" t="s">
        <v>45</v>
      </c>
      <c s="29" t="s">
        <v>42</v>
      </c>
      <c s="29" t="s">
        <v>118</v>
      </c>
      <c s="25" t="s">
        <v>47</v>
      </c>
      <c s="30" t="s">
        <v>119</v>
      </c>
      <c s="31" t="s">
        <v>57</v>
      </c>
      <c s="32">
        <v>32.104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120</v>
      </c>
    </row>
    <row r="68" spans="1:5" ht="267.75">
      <c r="A68" s="36" t="s">
        <v>52</v>
      </c>
      <c r="E68" s="37" t="s">
        <v>121</v>
      </c>
    </row>
    <row r="69" spans="1:5" ht="12.75">
      <c r="A69" t="s">
        <v>54</v>
      </c>
      <c r="E69" s="35" t="s">
        <v>47</v>
      </c>
    </row>
    <row r="70" spans="1:16" ht="12.75">
      <c r="A70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94</v>
      </c>
      <c s="32">
        <v>40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124</v>
      </c>
    </row>
    <row r="72" spans="1:5" ht="12.75">
      <c r="A72" s="36" t="s">
        <v>52</v>
      </c>
      <c r="E72" s="37" t="s">
        <v>47</v>
      </c>
    </row>
    <row r="73" spans="1:5" ht="12.75">
      <c r="A73" t="s">
        <v>54</v>
      </c>
      <c r="E73" s="35" t="s">
        <v>47</v>
      </c>
    </row>
    <row r="74" spans="1:16" ht="12.75">
      <c r="A74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57</v>
      </c>
      <c s="32">
        <v>1.44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128</v>
      </c>
    </row>
    <row r="76" spans="1:5" ht="51">
      <c r="A76" s="36" t="s">
        <v>52</v>
      </c>
      <c r="E76" s="37" t="s">
        <v>129</v>
      </c>
    </row>
    <row r="77" spans="1:5" ht="12.75">
      <c r="A77" t="s">
        <v>54</v>
      </c>
      <c r="E77" s="35" t="s">
        <v>47</v>
      </c>
    </row>
    <row r="78" spans="1:16" ht="12.75">
      <c r="A78" s="25" t="s">
        <v>45</v>
      </c>
      <c s="29" t="s">
        <v>130</v>
      </c>
      <c s="29" t="s">
        <v>131</v>
      </c>
      <c s="25" t="s">
        <v>47</v>
      </c>
      <c s="30" t="s">
        <v>132</v>
      </c>
      <c s="31" t="s">
        <v>49</v>
      </c>
      <c s="32">
        <v>9.6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133</v>
      </c>
    </row>
    <row r="80" spans="1:5" ht="51">
      <c r="A80" s="36" t="s">
        <v>52</v>
      </c>
      <c r="E80" s="37" t="s">
        <v>134</v>
      </c>
    </row>
    <row r="81" spans="1:5" ht="12.75">
      <c r="A81" t="s">
        <v>54</v>
      </c>
      <c r="E81" s="35" t="s">
        <v>47</v>
      </c>
    </row>
    <row r="82" spans="1:16" ht="12.75">
      <c r="A82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49</v>
      </c>
      <c s="32">
        <v>9.6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138</v>
      </c>
    </row>
    <row r="84" spans="1:5" ht="12.75">
      <c r="A84" s="36" t="s">
        <v>52</v>
      </c>
      <c r="E84" s="37" t="s">
        <v>47</v>
      </c>
    </row>
    <row r="85" spans="1:5" ht="12.75">
      <c r="A85" t="s">
        <v>54</v>
      </c>
      <c r="E85" s="35" t="s">
        <v>47</v>
      </c>
    </row>
    <row r="86" spans="1:16" ht="12.75">
      <c r="A86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57</v>
      </c>
      <c s="32">
        <v>89.656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25.5">
      <c r="A87" s="34" t="s">
        <v>50</v>
      </c>
      <c r="E87" s="35" t="s">
        <v>142</v>
      </c>
    </row>
    <row r="88" spans="1:5" ht="89.25">
      <c r="A88" s="36" t="s">
        <v>52</v>
      </c>
      <c r="E88" s="37" t="s">
        <v>143</v>
      </c>
    </row>
    <row r="89" spans="1:5" ht="12.75">
      <c r="A89" t="s">
        <v>54</v>
      </c>
      <c r="E89" s="35" t="s">
        <v>47</v>
      </c>
    </row>
    <row r="90" spans="1:16" ht="12.75">
      <c r="A90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49</v>
      </c>
      <c s="32">
        <v>268.48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147</v>
      </c>
    </row>
    <row r="92" spans="1:5" ht="89.25">
      <c r="A92" s="36" t="s">
        <v>52</v>
      </c>
      <c r="E92" s="37" t="s">
        <v>148</v>
      </c>
    </row>
    <row r="93" spans="1:5" ht="12.75">
      <c r="A93" t="s">
        <v>54</v>
      </c>
      <c r="E93" s="35" t="s">
        <v>47</v>
      </c>
    </row>
    <row r="94" spans="1:16" ht="12.75">
      <c r="A94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49</v>
      </c>
      <c s="32">
        <v>268.48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152</v>
      </c>
    </row>
    <row r="96" spans="1:5" ht="12.75">
      <c r="A96" s="36" t="s">
        <v>52</v>
      </c>
      <c r="E96" s="37" t="s">
        <v>47</v>
      </c>
    </row>
    <row r="97" spans="1:5" ht="12.75">
      <c r="A97" t="s">
        <v>54</v>
      </c>
      <c r="E97" s="35" t="s">
        <v>47</v>
      </c>
    </row>
    <row r="98" spans="1:16" ht="12.75">
      <c r="A98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105</v>
      </c>
      <c s="32">
        <v>5.063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156</v>
      </c>
    </row>
    <row r="100" spans="1:5" ht="89.25">
      <c r="A100" s="36" t="s">
        <v>52</v>
      </c>
      <c r="E100" s="37" t="s">
        <v>157</v>
      </c>
    </row>
    <row r="101" spans="1:5" ht="12.75">
      <c r="A101" t="s">
        <v>54</v>
      </c>
      <c r="E101" s="35" t="s">
        <v>47</v>
      </c>
    </row>
    <row r="102" spans="1:16" ht="25.5">
      <c r="A102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49</v>
      </c>
      <c s="32">
        <v>12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25.5">
      <c r="A103" s="34" t="s">
        <v>50</v>
      </c>
      <c r="E103" s="35" t="s">
        <v>161</v>
      </c>
    </row>
    <row r="104" spans="1:5" ht="51">
      <c r="A104" s="36" t="s">
        <v>52</v>
      </c>
      <c r="E104" s="37" t="s">
        <v>162</v>
      </c>
    </row>
    <row r="105" spans="1:5" ht="12.75">
      <c r="A105" t="s">
        <v>54</v>
      </c>
      <c r="E105" s="35" t="s">
        <v>47</v>
      </c>
    </row>
    <row r="106" spans="1:16" ht="12.75">
      <c r="A106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105</v>
      </c>
      <c s="32">
        <v>0.3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38.25">
      <c r="A107" s="34" t="s">
        <v>50</v>
      </c>
      <c r="E107" s="35" t="s">
        <v>166</v>
      </c>
    </row>
    <row r="108" spans="1:5" ht="51">
      <c r="A108" s="36" t="s">
        <v>52</v>
      </c>
      <c r="E108" s="37" t="s">
        <v>167</v>
      </c>
    </row>
    <row r="109" spans="1:5" ht="12.75">
      <c r="A109" t="s">
        <v>54</v>
      </c>
      <c r="E109" s="35" t="s">
        <v>47</v>
      </c>
    </row>
    <row r="110" spans="1:16" ht="12.75">
      <c r="A110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49</v>
      </c>
      <c s="32">
        <v>790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25.5">
      <c r="A111" s="34" t="s">
        <v>50</v>
      </c>
      <c r="E111" s="35" t="s">
        <v>171</v>
      </c>
    </row>
    <row r="112" spans="1:5" ht="38.25">
      <c r="A112" s="36" t="s">
        <v>52</v>
      </c>
      <c r="E112" s="37" t="s">
        <v>172</v>
      </c>
    </row>
    <row r="113" spans="1:5" ht="12.75">
      <c r="A113" t="s">
        <v>54</v>
      </c>
      <c r="E113" s="35" t="s">
        <v>47</v>
      </c>
    </row>
    <row r="114" spans="1:16" ht="12.75">
      <c r="A114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57</v>
      </c>
      <c s="32">
        <v>156.056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175</v>
      </c>
    </row>
    <row r="116" spans="1:5" ht="63.75">
      <c r="A116" s="36" t="s">
        <v>52</v>
      </c>
      <c r="E116" s="37" t="s">
        <v>176</v>
      </c>
    </row>
    <row r="117" spans="1:5" ht="12.75">
      <c r="A117" t="s">
        <v>54</v>
      </c>
      <c r="E117" s="35" t="s">
        <v>47</v>
      </c>
    </row>
    <row r="118" spans="1:16" ht="12.75">
      <c r="A118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180</v>
      </c>
      <c s="32">
        <v>45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179</v>
      </c>
    </row>
    <row r="120" spans="1:5" ht="12.75">
      <c r="A120" s="36" t="s">
        <v>52</v>
      </c>
      <c r="E120" s="37" t="s">
        <v>47</v>
      </c>
    </row>
    <row r="121" spans="1:5" ht="12.75">
      <c r="A121" t="s">
        <v>54</v>
      </c>
      <c r="E121" s="35" t="s">
        <v>47</v>
      </c>
    </row>
    <row r="122" spans="1:18" ht="12.75" customHeight="1">
      <c r="A122" s="6" t="s">
        <v>43</v>
      </c>
      <c s="6"/>
      <c s="39" t="s">
        <v>181</v>
      </c>
      <c s="6"/>
      <c s="27" t="s">
        <v>182</v>
      </c>
      <c s="6"/>
      <c s="6"/>
      <c s="6"/>
      <c s="40">
        <f>0+Q122</f>
      </c>
      <c r="O122">
        <f>0+R122</f>
      </c>
      <c r="Q122">
        <f>0+I123+I127+I131+I135+I139+I143+I147+I151</f>
      </c>
      <c>
        <f>0+O123+O127+O131+O135+O139+O143+O147+O151</f>
      </c>
    </row>
    <row r="123" spans="1:16" ht="12.75">
      <c r="A123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186</v>
      </c>
      <c s="32">
        <v>41.315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12.75">
      <c r="A124" s="34" t="s">
        <v>50</v>
      </c>
      <c r="E124" s="35" t="s">
        <v>185</v>
      </c>
    </row>
    <row r="125" spans="1:5" ht="12.75">
      <c r="A125" s="36" t="s">
        <v>52</v>
      </c>
      <c r="E125" s="37" t="s">
        <v>47</v>
      </c>
    </row>
    <row r="126" spans="1:5" ht="12.75">
      <c r="A126" t="s">
        <v>54</v>
      </c>
      <c r="E126" s="35" t="s">
        <v>47</v>
      </c>
    </row>
    <row r="127" spans="1:16" ht="12.75">
      <c r="A127" s="25" t="s">
        <v>45</v>
      </c>
      <c s="29" t="s">
        <v>187</v>
      </c>
      <c s="29" t="s">
        <v>188</v>
      </c>
      <c s="25" t="s">
        <v>47</v>
      </c>
      <c s="30" t="s">
        <v>189</v>
      </c>
      <c s="31" t="s">
        <v>105</v>
      </c>
      <c s="32">
        <v>0.401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189</v>
      </c>
    </row>
    <row r="129" spans="1:5" ht="12.75">
      <c r="A129" s="36" t="s">
        <v>52</v>
      </c>
      <c r="E129" s="37" t="s">
        <v>47</v>
      </c>
    </row>
    <row r="130" spans="1:5" ht="12.75">
      <c r="A130" t="s">
        <v>54</v>
      </c>
      <c r="E130" s="35" t="s">
        <v>47</v>
      </c>
    </row>
    <row r="131" spans="1:16" ht="12.75">
      <c r="A131" s="25" t="s">
        <v>45</v>
      </c>
      <c s="29" t="s">
        <v>190</v>
      </c>
      <c s="29" t="s">
        <v>191</v>
      </c>
      <c s="25" t="s">
        <v>47</v>
      </c>
      <c s="30" t="s">
        <v>192</v>
      </c>
      <c s="31" t="s">
        <v>49</v>
      </c>
      <c s="32">
        <v>25.042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25.5">
      <c r="A132" s="34" t="s">
        <v>50</v>
      </c>
      <c r="E132" s="35" t="s">
        <v>193</v>
      </c>
    </row>
    <row r="133" spans="1:5" ht="242.25">
      <c r="A133" s="36" t="s">
        <v>52</v>
      </c>
      <c r="E133" s="37" t="s">
        <v>194</v>
      </c>
    </row>
    <row r="134" spans="1:5" ht="12.75">
      <c r="A134" t="s">
        <v>54</v>
      </c>
      <c r="E134" s="35" t="s">
        <v>47</v>
      </c>
    </row>
    <row r="135" spans="1:16" ht="12.75">
      <c r="A135" s="25" t="s">
        <v>45</v>
      </c>
      <c s="29" t="s">
        <v>195</v>
      </c>
      <c s="29" t="s">
        <v>196</v>
      </c>
      <c s="25" t="s">
        <v>47</v>
      </c>
      <c s="30" t="s">
        <v>197</v>
      </c>
      <c s="31" t="s">
        <v>49</v>
      </c>
      <c s="32">
        <v>93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25.5">
      <c r="A136" s="34" t="s">
        <v>50</v>
      </c>
      <c r="E136" s="35" t="s">
        <v>198</v>
      </c>
    </row>
    <row r="137" spans="1:5" ht="63.75">
      <c r="A137" s="36" t="s">
        <v>52</v>
      </c>
      <c r="E137" s="37" t="s">
        <v>199</v>
      </c>
    </row>
    <row r="138" spans="1:5" ht="12.75">
      <c r="A138" t="s">
        <v>54</v>
      </c>
      <c r="E138" s="35" t="s">
        <v>47</v>
      </c>
    </row>
    <row r="139" spans="1:16" ht="12.75">
      <c r="A139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49</v>
      </c>
      <c s="32">
        <v>50.084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25.5">
      <c r="A140" s="34" t="s">
        <v>50</v>
      </c>
      <c r="E140" s="35" t="s">
        <v>203</v>
      </c>
    </row>
    <row r="141" spans="1:5" ht="51">
      <c r="A141" s="36" t="s">
        <v>52</v>
      </c>
      <c r="E141" s="37" t="s">
        <v>204</v>
      </c>
    </row>
    <row r="142" spans="1:5" ht="12.75">
      <c r="A142" t="s">
        <v>54</v>
      </c>
      <c r="E142" s="35" t="s">
        <v>47</v>
      </c>
    </row>
    <row r="143" spans="1:16" ht="12.75">
      <c r="A143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49</v>
      </c>
      <c s="32">
        <v>186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25.5">
      <c r="A144" s="34" t="s">
        <v>50</v>
      </c>
      <c r="E144" s="35" t="s">
        <v>208</v>
      </c>
    </row>
    <row r="145" spans="1:5" ht="51">
      <c r="A145" s="36" t="s">
        <v>52</v>
      </c>
      <c r="E145" s="37" t="s">
        <v>209</v>
      </c>
    </row>
    <row r="146" spans="1:5" ht="12.75">
      <c r="A146" t="s">
        <v>54</v>
      </c>
      <c r="E146" s="35" t="s">
        <v>47</v>
      </c>
    </row>
    <row r="147" spans="1:16" ht="12.75">
      <c r="A147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105</v>
      </c>
      <c s="32">
        <v>0.449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38.25">
      <c r="A148" s="34" t="s">
        <v>50</v>
      </c>
      <c r="E148" s="35" t="s">
        <v>213</v>
      </c>
    </row>
    <row r="149" spans="1:5" ht="12.75">
      <c r="A149" s="36" t="s">
        <v>52</v>
      </c>
      <c r="E149" s="37" t="s">
        <v>47</v>
      </c>
    </row>
    <row r="150" spans="1:5" ht="12.75">
      <c r="A150" t="s">
        <v>54</v>
      </c>
      <c r="E150" s="35" t="s">
        <v>47</v>
      </c>
    </row>
    <row r="151" spans="1:16" ht="12.75">
      <c r="A151" s="25" t="s">
        <v>45</v>
      </c>
      <c s="29" t="s">
        <v>214</v>
      </c>
      <c s="29" t="s">
        <v>215</v>
      </c>
      <c s="25" t="s">
        <v>47</v>
      </c>
      <c s="30" t="s">
        <v>216</v>
      </c>
      <c s="31" t="s">
        <v>105</v>
      </c>
      <c s="32">
        <v>0.449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38.25">
      <c r="A152" s="34" t="s">
        <v>50</v>
      </c>
      <c r="E152" s="35" t="s">
        <v>217</v>
      </c>
    </row>
    <row r="153" spans="1:5" ht="12.75">
      <c r="A153" s="36" t="s">
        <v>52</v>
      </c>
      <c r="E153" s="37" t="s">
        <v>47</v>
      </c>
    </row>
    <row r="154" spans="1:5" ht="12.75">
      <c r="A154" t="s">
        <v>54</v>
      </c>
      <c r="E154" s="35" t="s">
        <v>47</v>
      </c>
    </row>
    <row r="155" spans="1:18" ht="12.75" customHeight="1">
      <c r="A155" s="6" t="s">
        <v>43</v>
      </c>
      <c s="6"/>
      <c s="39" t="s">
        <v>218</v>
      </c>
      <c s="6"/>
      <c s="27" t="s">
        <v>219</v>
      </c>
      <c s="6"/>
      <c s="6"/>
      <c s="6"/>
      <c s="40">
        <f>0+Q155</f>
      </c>
      <c r="O155">
        <f>0+R155</f>
      </c>
      <c r="Q155">
        <f>0+I156+I160+I164+I168+I172+I176+I180</f>
      </c>
      <c>
        <f>0+O156+O160+O164+O168+O172+O176+O180</f>
      </c>
    </row>
    <row r="156" spans="1:16" ht="12.75">
      <c r="A156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223</v>
      </c>
      <c s="32">
        <v>10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222</v>
      </c>
    </row>
    <row r="158" spans="1:5" ht="12.75">
      <c r="A158" s="36" t="s">
        <v>52</v>
      </c>
      <c r="E158" s="37" t="s">
        <v>47</v>
      </c>
    </row>
    <row r="159" spans="1:5" ht="12.75">
      <c r="A159" t="s">
        <v>54</v>
      </c>
      <c r="E159" s="35" t="s">
        <v>47</v>
      </c>
    </row>
    <row r="160" spans="1:16" ht="12.75">
      <c r="A160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223</v>
      </c>
      <c s="32">
        <v>53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226</v>
      </c>
    </row>
    <row r="162" spans="1:5" ht="12.75">
      <c r="A162" s="36" t="s">
        <v>52</v>
      </c>
      <c r="E162" s="37" t="s">
        <v>47</v>
      </c>
    </row>
    <row r="163" spans="1:5" ht="12.75">
      <c r="A163" t="s">
        <v>54</v>
      </c>
      <c r="E163" s="35" t="s">
        <v>47</v>
      </c>
    </row>
    <row r="164" spans="1:16" ht="12.75">
      <c r="A164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180</v>
      </c>
      <c s="32">
        <v>12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229</v>
      </c>
    </row>
    <row r="166" spans="1:5" ht="12.75">
      <c r="A166" s="36" t="s">
        <v>52</v>
      </c>
      <c r="E166" s="37" t="s">
        <v>47</v>
      </c>
    </row>
    <row r="167" spans="1:5" ht="12.75">
      <c r="A167" t="s">
        <v>54</v>
      </c>
      <c r="E167" s="35" t="s">
        <v>47</v>
      </c>
    </row>
    <row r="168" spans="1:16" ht="12.75">
      <c r="A168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180</v>
      </c>
      <c s="32">
        <v>2</v>
      </c>
      <c s="33">
        <v>0</v>
      </c>
      <c s="33">
        <f>ROUND(ROUND(H168,2)*ROUND(G168,3),2)</f>
      </c>
      <c r="O168">
        <f>(I168*21)/100</f>
      </c>
      <c t="s">
        <v>23</v>
      </c>
    </row>
    <row r="169" spans="1:5" ht="12.75">
      <c r="A169" s="34" t="s">
        <v>50</v>
      </c>
      <c r="E169" s="35" t="s">
        <v>232</v>
      </c>
    </row>
    <row r="170" spans="1:5" ht="12.75">
      <c r="A170" s="36" t="s">
        <v>52</v>
      </c>
      <c r="E170" s="37" t="s">
        <v>47</v>
      </c>
    </row>
    <row r="171" spans="1:5" ht="12.75">
      <c r="A171" t="s">
        <v>54</v>
      </c>
      <c r="E171" s="35" t="s">
        <v>47</v>
      </c>
    </row>
    <row r="172" spans="1:16" ht="12.75">
      <c r="A172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94</v>
      </c>
      <c s="32">
        <v>186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235</v>
      </c>
    </row>
    <row r="174" spans="1:5" ht="12.75">
      <c r="A174" s="36" t="s">
        <v>52</v>
      </c>
      <c r="E174" s="37" t="s">
        <v>47</v>
      </c>
    </row>
    <row r="175" spans="1:5" ht="12.75">
      <c r="A175" t="s">
        <v>54</v>
      </c>
      <c r="E175" s="35" t="s">
        <v>47</v>
      </c>
    </row>
    <row r="176" spans="1:16" ht="12.75">
      <c r="A176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180</v>
      </c>
      <c s="32">
        <v>63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238</v>
      </c>
    </row>
    <row r="178" spans="1:5" ht="12.75">
      <c r="A178" s="36" t="s">
        <v>52</v>
      </c>
      <c r="E178" s="37" t="s">
        <v>47</v>
      </c>
    </row>
    <row r="179" spans="1:5" ht="12.75">
      <c r="A179" t="s">
        <v>54</v>
      </c>
      <c r="E179" s="35" t="s">
        <v>47</v>
      </c>
    </row>
    <row r="180" spans="1:16" ht="12.75">
      <c r="A180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94</v>
      </c>
      <c s="32">
        <v>186</v>
      </c>
      <c s="33">
        <v>0</v>
      </c>
      <c s="33">
        <f>ROUND(ROUND(H180,2)*ROUND(G180,3),2)</f>
      </c>
      <c r="O180">
        <f>(I180*21)/100</f>
      </c>
      <c t="s">
        <v>23</v>
      </c>
    </row>
    <row r="181" spans="1:5" ht="12.75">
      <c r="A181" s="34" t="s">
        <v>50</v>
      </c>
      <c r="E181" s="35" t="s">
        <v>241</v>
      </c>
    </row>
    <row r="182" spans="1:5" ht="12.75">
      <c r="A182" s="36" t="s">
        <v>52</v>
      </c>
      <c r="E182" s="37" t="s">
        <v>47</v>
      </c>
    </row>
    <row r="183" spans="1:5" ht="12.75">
      <c r="A183" t="s">
        <v>54</v>
      </c>
      <c r="E183" s="35" t="s">
        <v>47</v>
      </c>
    </row>
    <row r="184" spans="1:18" ht="12.75" customHeight="1">
      <c r="A184" s="6" t="s">
        <v>43</v>
      </c>
      <c s="6"/>
      <c s="39" t="s">
        <v>40</v>
      </c>
      <c s="6"/>
      <c s="27" t="s">
        <v>242</v>
      </c>
      <c s="6"/>
      <c s="6"/>
      <c s="6"/>
      <c s="40">
        <f>0+Q184</f>
      </c>
      <c r="O184">
        <f>0+R184</f>
      </c>
      <c r="Q184">
        <f>0+I185+I189+I193+I197+I201+I205+I209+I213+I217+I221</f>
      </c>
      <c>
        <f>0+O185+O189+O193+O197+O201+O205+O209+O213+O217+O221</f>
      </c>
    </row>
    <row r="185" spans="1:16" ht="25.5">
      <c r="A185" s="25" t="s">
        <v>45</v>
      </c>
      <c s="29" t="s">
        <v>243</v>
      </c>
      <c s="29" t="s">
        <v>244</v>
      </c>
      <c s="25" t="s">
        <v>47</v>
      </c>
      <c s="30" t="s">
        <v>245</v>
      </c>
      <c s="31" t="s">
        <v>94</v>
      </c>
      <c s="32">
        <v>63.5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25.5">
      <c r="A186" s="34" t="s">
        <v>50</v>
      </c>
      <c r="E186" s="35" t="s">
        <v>245</v>
      </c>
    </row>
    <row r="187" spans="1:5" ht="51">
      <c r="A187" s="36" t="s">
        <v>52</v>
      </c>
      <c r="E187" s="37" t="s">
        <v>246</v>
      </c>
    </row>
    <row r="188" spans="1:5" ht="12.75">
      <c r="A188" t="s">
        <v>54</v>
      </c>
      <c r="E188" s="35" t="s">
        <v>47</v>
      </c>
    </row>
    <row r="189" spans="1:16" ht="25.5">
      <c r="A189" s="25" t="s">
        <v>45</v>
      </c>
      <c s="29" t="s">
        <v>247</v>
      </c>
      <c s="29" t="s">
        <v>248</v>
      </c>
      <c s="25" t="s">
        <v>47</v>
      </c>
      <c s="30" t="s">
        <v>249</v>
      </c>
      <c s="31" t="s">
        <v>94</v>
      </c>
      <c s="32">
        <v>336.55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25.5">
      <c r="A190" s="34" t="s">
        <v>50</v>
      </c>
      <c r="E190" s="35" t="s">
        <v>249</v>
      </c>
    </row>
    <row r="191" spans="1:5" ht="51">
      <c r="A191" s="36" t="s">
        <v>52</v>
      </c>
      <c r="E191" s="37" t="s">
        <v>250</v>
      </c>
    </row>
    <row r="192" spans="1:5" ht="12.75">
      <c r="A192" t="s">
        <v>54</v>
      </c>
      <c r="E192" s="35" t="s">
        <v>47</v>
      </c>
    </row>
    <row r="193" spans="1:16" ht="12.75">
      <c r="A193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49</v>
      </c>
      <c s="32">
        <v>89.59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254</v>
      </c>
    </row>
    <row r="195" spans="1:5" ht="242.25">
      <c r="A195" s="36" t="s">
        <v>52</v>
      </c>
      <c r="E195" s="37" t="s">
        <v>255</v>
      </c>
    </row>
    <row r="196" spans="1:5" ht="12.75">
      <c r="A196" t="s">
        <v>54</v>
      </c>
      <c r="E196" s="35" t="s">
        <v>47</v>
      </c>
    </row>
    <row r="197" spans="1:16" ht="25.5">
      <c r="A197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49</v>
      </c>
      <c s="32">
        <v>4.24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25.5">
      <c r="A198" s="34" t="s">
        <v>50</v>
      </c>
      <c r="E198" s="35" t="s">
        <v>258</v>
      </c>
    </row>
    <row r="199" spans="1:5" ht="89.25">
      <c r="A199" s="36" t="s">
        <v>52</v>
      </c>
      <c r="E199" s="37" t="s">
        <v>259</v>
      </c>
    </row>
    <row r="200" spans="1:5" ht="12.75">
      <c r="A200" t="s">
        <v>54</v>
      </c>
      <c r="E200" s="35" t="s">
        <v>47</v>
      </c>
    </row>
    <row r="201" spans="1:16" ht="25.5">
      <c r="A201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49</v>
      </c>
      <c s="32">
        <v>1.43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25.5">
      <c r="A202" s="34" t="s">
        <v>50</v>
      </c>
      <c r="E202" s="35" t="s">
        <v>262</v>
      </c>
    </row>
    <row r="203" spans="1:5" ht="63.75">
      <c r="A203" s="36" t="s">
        <v>52</v>
      </c>
      <c r="E203" s="37" t="s">
        <v>263</v>
      </c>
    </row>
    <row r="204" spans="1:5" ht="12.75">
      <c r="A204" t="s">
        <v>54</v>
      </c>
      <c r="E204" s="35" t="s">
        <v>47</v>
      </c>
    </row>
    <row r="205" spans="1:16" ht="25.5">
      <c r="A205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49</v>
      </c>
      <c s="32">
        <v>1030.08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25.5">
      <c r="A206" s="34" t="s">
        <v>50</v>
      </c>
      <c r="E206" s="35" t="s">
        <v>267</v>
      </c>
    </row>
    <row r="207" spans="1:5" ht="63.75">
      <c r="A207" s="36" t="s">
        <v>52</v>
      </c>
      <c r="E207" s="37" t="s">
        <v>268</v>
      </c>
    </row>
    <row r="208" spans="1:5" ht="12.75">
      <c r="A208" t="s">
        <v>54</v>
      </c>
      <c r="E208" s="35" t="s">
        <v>47</v>
      </c>
    </row>
    <row r="209" spans="1:16" ht="25.5">
      <c r="A209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49</v>
      </c>
      <c s="32">
        <v>53.28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25.5">
      <c r="A210" s="34" t="s">
        <v>50</v>
      </c>
      <c r="E210" s="35" t="s">
        <v>267</v>
      </c>
    </row>
    <row r="211" spans="1:5" ht="63.75">
      <c r="A211" s="36" t="s">
        <v>52</v>
      </c>
      <c r="E211" s="37" t="s">
        <v>272</v>
      </c>
    </row>
    <row r="212" spans="1:5" ht="12.75">
      <c r="A212" t="s">
        <v>54</v>
      </c>
      <c r="E212" s="35" t="s">
        <v>47</v>
      </c>
    </row>
    <row r="213" spans="1:16" ht="25.5">
      <c r="A213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49</v>
      </c>
      <c s="32">
        <v>17.76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25.5">
      <c r="A214" s="34" t="s">
        <v>50</v>
      </c>
      <c r="E214" s="35" t="s">
        <v>275</v>
      </c>
    </row>
    <row r="215" spans="1:5" ht="63.75">
      <c r="A215" s="36" t="s">
        <v>52</v>
      </c>
      <c r="E215" s="37" t="s">
        <v>276</v>
      </c>
    </row>
    <row r="216" spans="1:5" ht="12.75">
      <c r="A216" t="s">
        <v>54</v>
      </c>
      <c r="E216" s="35" t="s">
        <v>47</v>
      </c>
    </row>
    <row r="217" spans="1:16" ht="12.75">
      <c r="A217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49</v>
      </c>
      <c s="32">
        <v>1740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25.5">
      <c r="A218" s="34" t="s">
        <v>50</v>
      </c>
      <c r="E218" s="35" t="s">
        <v>280</v>
      </c>
    </row>
    <row r="219" spans="1:5" ht="63.75">
      <c r="A219" s="36" t="s">
        <v>52</v>
      </c>
      <c r="E219" s="37" t="s">
        <v>281</v>
      </c>
    </row>
    <row r="220" spans="1:5" ht="12.75">
      <c r="A220" t="s">
        <v>54</v>
      </c>
      <c r="E220" s="35" t="s">
        <v>47</v>
      </c>
    </row>
    <row r="221" spans="1:16" ht="12.75">
      <c r="A221" s="25" t="s">
        <v>45</v>
      </c>
      <c s="29" t="s">
        <v>282</v>
      </c>
      <c s="29" t="s">
        <v>283</v>
      </c>
      <c s="25" t="s">
        <v>47</v>
      </c>
      <c s="30" t="s">
        <v>284</v>
      </c>
      <c s="31" t="s">
        <v>94</v>
      </c>
      <c s="32">
        <v>800.1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50</v>
      </c>
      <c r="E222" s="35" t="s">
        <v>284</v>
      </c>
    </row>
    <row r="223" spans="1:5" ht="63.75">
      <c r="A223" s="36" t="s">
        <v>52</v>
      </c>
      <c r="E223" s="37" t="s">
        <v>285</v>
      </c>
    </row>
    <row r="224" spans="1:5" ht="12.75">
      <c r="A224" t="s">
        <v>54</v>
      </c>
      <c r="E224" s="35" t="s">
        <v>47</v>
      </c>
    </row>
    <row r="225" spans="1:18" ht="12.75" customHeight="1">
      <c r="A225" s="6" t="s">
        <v>43</v>
      </c>
      <c s="6"/>
      <c s="39" t="s">
        <v>286</v>
      </c>
      <c s="6"/>
      <c s="27" t="s">
        <v>287</v>
      </c>
      <c s="6"/>
      <c s="6"/>
      <c s="6"/>
      <c s="40">
        <f>0+Q225</f>
      </c>
      <c r="O225">
        <f>0+R225</f>
      </c>
      <c r="Q225">
        <f>0+I226</f>
      </c>
      <c>
        <f>0+O226</f>
      </c>
    </row>
    <row r="226" spans="1:16" ht="25.5">
      <c r="A226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49</v>
      </c>
      <c s="32">
        <v>20</v>
      </c>
      <c s="33">
        <v>0</v>
      </c>
      <c s="33">
        <f>ROUND(ROUND(H226,2)*ROUND(G226,3),2)</f>
      </c>
      <c r="O226">
        <f>(I226*21)/100</f>
      </c>
      <c t="s">
        <v>23</v>
      </c>
    </row>
    <row r="227" spans="1:5" ht="25.5">
      <c r="A227" s="34" t="s">
        <v>50</v>
      </c>
      <c r="E227" s="35" t="s">
        <v>291</v>
      </c>
    </row>
    <row r="228" spans="1:5" ht="12.75">
      <c r="A228" s="36" t="s">
        <v>52</v>
      </c>
      <c r="E228" s="37" t="s">
        <v>47</v>
      </c>
    </row>
    <row r="229" spans="1:5" ht="12.75">
      <c r="A229" t="s">
        <v>54</v>
      </c>
      <c r="E229" s="35" t="s">
        <v>47</v>
      </c>
    </row>
    <row r="230" spans="1:18" ht="12.75" customHeight="1">
      <c r="A230" s="6" t="s">
        <v>43</v>
      </c>
      <c s="6"/>
      <c s="39" t="s">
        <v>292</v>
      </c>
      <c s="6"/>
      <c s="27" t="s">
        <v>293</v>
      </c>
      <c s="6"/>
      <c s="6"/>
      <c s="6"/>
      <c s="40">
        <f>0+Q230</f>
      </c>
      <c r="O230">
        <f>0+R230</f>
      </c>
      <c r="Q230">
        <f>0+I231</f>
      </c>
      <c>
        <f>0+O231</f>
      </c>
    </row>
    <row r="231" spans="1:16" ht="25.5">
      <c r="A231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94</v>
      </c>
      <c s="32">
        <v>200</v>
      </c>
      <c s="33">
        <v>0</v>
      </c>
      <c s="33">
        <f>ROUND(ROUND(H231,2)*ROUND(G231,3),2)</f>
      </c>
      <c r="O231">
        <f>(I231*21)/100</f>
      </c>
      <c t="s">
        <v>23</v>
      </c>
    </row>
    <row r="232" spans="1:5" ht="25.5">
      <c r="A232" s="34" t="s">
        <v>50</v>
      </c>
      <c r="E232" s="35" t="s">
        <v>296</v>
      </c>
    </row>
    <row r="233" spans="1:5" ht="12.75">
      <c r="A233" s="36" t="s">
        <v>52</v>
      </c>
      <c r="E233" s="37" t="s">
        <v>47</v>
      </c>
    </row>
    <row r="234" spans="1:5" ht="12.75">
      <c r="A234" t="s">
        <v>54</v>
      </c>
      <c r="E234" s="35" t="s">
        <v>47</v>
      </c>
    </row>
    <row r="235" spans="1:18" ht="12.75" customHeight="1">
      <c r="A235" s="6" t="s">
        <v>43</v>
      </c>
      <c s="6"/>
      <c s="39" t="s">
        <v>297</v>
      </c>
      <c s="6"/>
      <c s="27" t="s">
        <v>298</v>
      </c>
      <c s="6"/>
      <c s="6"/>
      <c s="6"/>
      <c s="40">
        <f>0+Q235</f>
      </c>
      <c r="O235">
        <f>0+R235</f>
      </c>
      <c r="Q235">
        <f>0+I236+I240+I244</f>
      </c>
      <c>
        <f>0+O236+O240+O244</f>
      </c>
    </row>
    <row r="236" spans="1:16" ht="25.5">
      <c r="A236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105</v>
      </c>
      <c s="32">
        <v>405.626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25.5">
      <c r="A237" s="34" t="s">
        <v>50</v>
      </c>
      <c r="E237" s="35" t="s">
        <v>301</v>
      </c>
    </row>
    <row r="238" spans="1:5" ht="102">
      <c r="A238" s="36" t="s">
        <v>52</v>
      </c>
      <c r="E238" s="37" t="s">
        <v>302</v>
      </c>
    </row>
    <row r="239" spans="1:5" ht="12.75">
      <c r="A239" t="s">
        <v>54</v>
      </c>
      <c r="E239" s="35" t="s">
        <v>47</v>
      </c>
    </row>
    <row r="240" spans="1:16" ht="25.5">
      <c r="A240" s="25" t="s">
        <v>45</v>
      </c>
      <c s="29" t="s">
        <v>303</v>
      </c>
      <c s="29" t="s">
        <v>304</v>
      </c>
      <c s="25" t="s">
        <v>47</v>
      </c>
      <c s="30" t="s">
        <v>305</v>
      </c>
      <c s="31" t="s">
        <v>105</v>
      </c>
      <c s="32">
        <v>7.169</v>
      </c>
      <c s="33">
        <v>0</v>
      </c>
      <c s="33">
        <f>ROUND(ROUND(H240,2)*ROUND(G240,3),2)</f>
      </c>
      <c r="O240">
        <f>(I240*21)/100</f>
      </c>
      <c t="s">
        <v>23</v>
      </c>
    </row>
    <row r="241" spans="1:5" ht="25.5">
      <c r="A241" s="34" t="s">
        <v>50</v>
      </c>
      <c r="E241" s="35" t="s">
        <v>305</v>
      </c>
    </row>
    <row r="242" spans="1:5" ht="12.75">
      <c r="A242" s="36" t="s">
        <v>52</v>
      </c>
      <c r="E242" s="37" t="s">
        <v>47</v>
      </c>
    </row>
    <row r="243" spans="1:5" ht="12.75">
      <c r="A243" t="s">
        <v>54</v>
      </c>
      <c r="E243" s="35" t="s">
        <v>47</v>
      </c>
    </row>
    <row r="244" spans="1:16" ht="38.25">
      <c r="A244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105</v>
      </c>
      <c s="32">
        <v>101.407</v>
      </c>
      <c s="33">
        <v>0</v>
      </c>
      <c s="33">
        <f>ROUND(ROUND(H244,2)*ROUND(G244,3),2)</f>
      </c>
      <c r="O244">
        <f>(I244*21)/100</f>
      </c>
      <c t="s">
        <v>23</v>
      </c>
    </row>
    <row r="245" spans="1:5" ht="38.25">
      <c r="A245" s="34" t="s">
        <v>50</v>
      </c>
      <c r="E245" s="35" t="s">
        <v>309</v>
      </c>
    </row>
    <row r="246" spans="1:5" ht="102">
      <c r="A246" s="36" t="s">
        <v>52</v>
      </c>
      <c r="E246" s="37" t="s">
        <v>310</v>
      </c>
    </row>
    <row r="247" spans="1:5" ht="12.75">
      <c r="A247" t="s">
        <v>54</v>
      </c>
      <c r="E247" s="35" t="s">
        <v>47</v>
      </c>
    </row>
    <row r="248" spans="1:18" ht="12.75" customHeight="1">
      <c r="A248" s="6" t="s">
        <v>43</v>
      </c>
      <c s="6"/>
      <c s="39" t="s">
        <v>311</v>
      </c>
      <c s="6"/>
      <c s="27" t="s">
        <v>312</v>
      </c>
      <c s="6"/>
      <c s="6"/>
      <c s="6"/>
      <c s="40">
        <f>0+Q248</f>
      </c>
      <c r="O248">
        <f>0+R248</f>
      </c>
      <c r="Q248">
        <f>0+I249</f>
      </c>
      <c>
        <f>0+O249</f>
      </c>
    </row>
    <row r="249" spans="1:16" ht="25.5">
      <c r="A249" s="25" t="s">
        <v>45</v>
      </c>
      <c s="29" t="s">
        <v>313</v>
      </c>
      <c s="29" t="s">
        <v>314</v>
      </c>
      <c s="25" t="s">
        <v>47</v>
      </c>
      <c s="30" t="s">
        <v>315</v>
      </c>
      <c s="31" t="s">
        <v>105</v>
      </c>
      <c s="32">
        <v>7.169</v>
      </c>
      <c s="33">
        <v>0</v>
      </c>
      <c s="33">
        <f>ROUND(ROUND(H249,2)*ROUND(G249,3),2)</f>
      </c>
      <c r="O249">
        <f>(I249*21)/100</f>
      </c>
      <c t="s">
        <v>23</v>
      </c>
    </row>
    <row r="250" spans="1:5" ht="25.5">
      <c r="A250" s="34" t="s">
        <v>50</v>
      </c>
      <c r="E250" s="35" t="s">
        <v>316</v>
      </c>
    </row>
    <row r="251" spans="1:5" ht="12.75">
      <c r="A251" s="36" t="s">
        <v>52</v>
      </c>
      <c r="E251" s="37" t="s">
        <v>47</v>
      </c>
    </row>
    <row r="252" spans="1:5" ht="12.75">
      <c r="A252" t="s">
        <v>54</v>
      </c>
      <c r="E252" s="35" t="s">
        <v>47</v>
      </c>
    </row>
    <row r="253" spans="1:18" ht="12.75" customHeight="1">
      <c r="A253" s="6" t="s">
        <v>43</v>
      </c>
      <c s="6"/>
      <c s="39" t="s">
        <v>317</v>
      </c>
      <c s="6"/>
      <c s="27" t="s">
        <v>318</v>
      </c>
      <c s="6"/>
      <c s="6"/>
      <c s="6"/>
      <c s="40">
        <f>0+Q253</f>
      </c>
      <c r="O253">
        <f>0+R253</f>
      </c>
      <c r="Q253">
        <f>0+I254</f>
      </c>
      <c>
        <f>0+O254</f>
      </c>
    </row>
    <row r="254" spans="1:16" ht="12.75">
      <c r="A254" s="25" t="s">
        <v>45</v>
      </c>
      <c s="29" t="s">
        <v>319</v>
      </c>
      <c s="29" t="s">
        <v>320</v>
      </c>
      <c s="25" t="s">
        <v>47</v>
      </c>
      <c s="30" t="s">
        <v>321</v>
      </c>
      <c s="31" t="s">
        <v>105</v>
      </c>
      <c s="32">
        <v>1124.224</v>
      </c>
      <c s="33">
        <v>0</v>
      </c>
      <c s="33">
        <f>ROUND(ROUND(H254,2)*ROUND(G254,3),2)</f>
      </c>
      <c r="O254">
        <f>(I254*21)/100</f>
      </c>
      <c t="s">
        <v>23</v>
      </c>
    </row>
    <row r="255" spans="1:5" ht="38.25">
      <c r="A255" s="34" t="s">
        <v>50</v>
      </c>
      <c r="E255" s="35" t="s">
        <v>322</v>
      </c>
    </row>
    <row r="256" spans="1:5" ht="12.75">
      <c r="A256" s="36" t="s">
        <v>52</v>
      </c>
      <c r="E256" s="37" t="s">
        <v>47</v>
      </c>
    </row>
    <row r="257" spans="1:5" ht="12.75">
      <c r="A257" t="s">
        <v>54</v>
      </c>
      <c r="E257" s="35" t="s">
        <v>47</v>
      </c>
    </row>
    <row r="258" spans="1:18" ht="12.75" customHeight="1">
      <c r="A258" s="6" t="s">
        <v>43</v>
      </c>
      <c s="6"/>
      <c s="39" t="s">
        <v>323</v>
      </c>
      <c s="6"/>
      <c s="27" t="s">
        <v>324</v>
      </c>
      <c s="6"/>
      <c s="6"/>
      <c s="6"/>
      <c s="40">
        <f>0+Q258</f>
      </c>
      <c r="O258">
        <f>0+R258</f>
      </c>
      <c r="Q258">
        <f>0+I259+I263</f>
      </c>
      <c>
        <f>0+O259+O263</f>
      </c>
    </row>
    <row r="259" spans="1:16" ht="12.75">
      <c r="A259" s="25" t="s">
        <v>45</v>
      </c>
      <c s="29" t="s">
        <v>325</v>
      </c>
      <c s="29" t="s">
        <v>326</v>
      </c>
      <c s="25" t="s">
        <v>47</v>
      </c>
      <c s="30" t="s">
        <v>327</v>
      </c>
      <c s="31" t="s">
        <v>223</v>
      </c>
      <c s="32">
        <v>1</v>
      </c>
      <c s="33">
        <v>0</v>
      </c>
      <c s="33">
        <f>ROUND(ROUND(H259,2)*ROUND(G259,3),2)</f>
      </c>
      <c r="O259">
        <f>(I259*21)/100</f>
      </c>
      <c t="s">
        <v>23</v>
      </c>
    </row>
    <row r="260" spans="1:5" ht="12.75">
      <c r="A260" s="34" t="s">
        <v>50</v>
      </c>
      <c r="E260" s="35" t="s">
        <v>327</v>
      </c>
    </row>
    <row r="261" spans="1:5" ht="12.75">
      <c r="A261" s="36" t="s">
        <v>52</v>
      </c>
      <c r="E261" s="37" t="s">
        <v>47</v>
      </c>
    </row>
    <row r="262" spans="1:5" ht="12.75">
      <c r="A262" t="s">
        <v>54</v>
      </c>
      <c r="E262" s="35" t="s">
        <v>47</v>
      </c>
    </row>
    <row r="263" spans="1:16" ht="12.75">
      <c r="A263" s="25" t="s">
        <v>45</v>
      </c>
      <c s="29" t="s">
        <v>328</v>
      </c>
      <c s="29" t="s">
        <v>329</v>
      </c>
      <c s="25" t="s">
        <v>47</v>
      </c>
      <c s="30" t="s">
        <v>330</v>
      </c>
      <c s="31" t="s">
        <v>223</v>
      </c>
      <c s="32">
        <v>1</v>
      </c>
      <c s="33">
        <v>0</v>
      </c>
      <c s="33">
        <f>ROUND(ROUND(H263,2)*ROUND(G263,3),2)</f>
      </c>
      <c r="O263">
        <f>(I263*21)/100</f>
      </c>
      <c t="s">
        <v>23</v>
      </c>
    </row>
    <row r="264" spans="1:5" ht="12.75">
      <c r="A264" s="34" t="s">
        <v>50</v>
      </c>
      <c r="E264" s="35" t="s">
        <v>330</v>
      </c>
    </row>
    <row r="265" spans="1:5" ht="12.75">
      <c r="A265" s="36" t="s">
        <v>52</v>
      </c>
      <c r="E265" s="37" t="s">
        <v>47</v>
      </c>
    </row>
    <row r="266" spans="1:5" ht="12.75">
      <c r="A266" t="s">
        <v>54</v>
      </c>
      <c r="E266" s="35" t="s">
        <v>47</v>
      </c>
    </row>
    <row r="267" spans="1:18" ht="12.75" customHeight="1">
      <c r="A267" s="6" t="s">
        <v>43</v>
      </c>
      <c s="6"/>
      <c s="39" t="s">
        <v>331</v>
      </c>
      <c s="6"/>
      <c s="27" t="s">
        <v>332</v>
      </c>
      <c s="6"/>
      <c s="6"/>
      <c s="6"/>
      <c s="40">
        <f>0+Q267</f>
      </c>
      <c r="O267">
        <f>0+R267</f>
      </c>
      <c r="Q267">
        <f>0+I268+I272+I276+I280+I284+I288+I292+I296+I300+I304+I308+I312+I316+I320+I324+I328+I332+I336+I340+I344+I348+I352+I356+I360+I364+I368+I372+I376+I380+I384+I388</f>
      </c>
      <c>
        <f>0+O268+O272+O276+O280+O284+O288+O292+O296+O300+O304+O308+O312+O316+O320+O324+O328+O332+O336+O340+O344+O348+O352+O356+O360+O364+O368+O372+O376+O380+O384+O388</f>
      </c>
    </row>
    <row r="268" spans="1:16" ht="12.75">
      <c r="A268" s="25" t="s">
        <v>45</v>
      </c>
      <c s="29" t="s">
        <v>333</v>
      </c>
      <c s="29" t="s">
        <v>334</v>
      </c>
      <c s="25" t="s">
        <v>47</v>
      </c>
      <c s="30" t="s">
        <v>335</v>
      </c>
      <c s="31" t="s">
        <v>180</v>
      </c>
      <c s="32">
        <v>20</v>
      </c>
      <c s="33">
        <v>0</v>
      </c>
      <c s="33">
        <f>ROUND(ROUND(H268,2)*ROUND(G268,3),2)</f>
      </c>
      <c r="O268">
        <f>(I268*21)/100</f>
      </c>
      <c t="s">
        <v>23</v>
      </c>
    </row>
    <row r="269" spans="1:5" ht="12.75">
      <c r="A269" s="34" t="s">
        <v>50</v>
      </c>
      <c r="E269" s="35" t="s">
        <v>335</v>
      </c>
    </row>
    <row r="270" spans="1:5" ht="12.75">
      <c r="A270" s="36" t="s">
        <v>52</v>
      </c>
      <c r="E270" s="37" t="s">
        <v>47</v>
      </c>
    </row>
    <row r="271" spans="1:5" ht="12.75">
      <c r="A271" t="s">
        <v>54</v>
      </c>
      <c r="E271" s="35" t="s">
        <v>47</v>
      </c>
    </row>
    <row r="272" spans="1:16" ht="12.75">
      <c r="A272" s="25" t="s">
        <v>45</v>
      </c>
      <c s="29" t="s">
        <v>336</v>
      </c>
      <c s="29" t="s">
        <v>337</v>
      </c>
      <c s="25" t="s">
        <v>47</v>
      </c>
      <c s="30" t="s">
        <v>338</v>
      </c>
      <c s="31" t="s">
        <v>180</v>
      </c>
      <c s="32">
        <v>107</v>
      </c>
      <c s="33">
        <v>0</v>
      </c>
      <c s="33">
        <f>ROUND(ROUND(H272,2)*ROUND(G272,3),2)</f>
      </c>
      <c r="O272">
        <f>(I272*21)/100</f>
      </c>
      <c t="s">
        <v>23</v>
      </c>
    </row>
    <row r="273" spans="1:5" ht="12.75">
      <c r="A273" s="34" t="s">
        <v>50</v>
      </c>
      <c r="E273" s="35" t="s">
        <v>338</v>
      </c>
    </row>
    <row r="274" spans="1:5" ht="12.75">
      <c r="A274" s="36" t="s">
        <v>52</v>
      </c>
      <c r="E274" s="37" t="s">
        <v>47</v>
      </c>
    </row>
    <row r="275" spans="1:5" ht="12.75">
      <c r="A275" t="s">
        <v>54</v>
      </c>
      <c r="E275" s="35" t="s">
        <v>47</v>
      </c>
    </row>
    <row r="276" spans="1:16" ht="12.75">
      <c r="A276" s="25" t="s">
        <v>45</v>
      </c>
      <c s="29" t="s">
        <v>339</v>
      </c>
      <c s="29" t="s">
        <v>340</v>
      </c>
      <c s="25" t="s">
        <v>47</v>
      </c>
      <c s="30" t="s">
        <v>341</v>
      </c>
      <c s="31" t="s">
        <v>180</v>
      </c>
      <c s="32">
        <v>214</v>
      </c>
      <c s="33">
        <v>0</v>
      </c>
      <c s="33">
        <f>ROUND(ROUND(H276,2)*ROUND(G276,3),2)</f>
      </c>
      <c r="O276">
        <f>(I276*21)/100</f>
      </c>
      <c t="s">
        <v>23</v>
      </c>
    </row>
    <row r="277" spans="1:5" ht="12.75">
      <c r="A277" s="34" t="s">
        <v>50</v>
      </c>
      <c r="E277" s="35" t="s">
        <v>341</v>
      </c>
    </row>
    <row r="278" spans="1:5" ht="12.75">
      <c r="A278" s="36" t="s">
        <v>52</v>
      </c>
      <c r="E278" s="37" t="s">
        <v>47</v>
      </c>
    </row>
    <row r="279" spans="1:5" ht="12.75">
      <c r="A279" t="s">
        <v>54</v>
      </c>
      <c r="E279" s="35" t="s">
        <v>47</v>
      </c>
    </row>
    <row r="280" spans="1:16" ht="12.75">
      <c r="A280" s="25" t="s">
        <v>45</v>
      </c>
      <c s="29" t="s">
        <v>342</v>
      </c>
      <c s="29" t="s">
        <v>343</v>
      </c>
      <c s="25" t="s">
        <v>47</v>
      </c>
      <c s="30" t="s">
        <v>344</v>
      </c>
      <c s="31" t="s">
        <v>180</v>
      </c>
      <c s="32">
        <v>20</v>
      </c>
      <c s="33">
        <v>0</v>
      </c>
      <c s="33">
        <f>ROUND(ROUND(H280,2)*ROUND(G280,3),2)</f>
      </c>
      <c r="O280">
        <f>(I280*21)/100</f>
      </c>
      <c t="s">
        <v>23</v>
      </c>
    </row>
    <row r="281" spans="1:5" ht="12.75">
      <c r="A281" s="34" t="s">
        <v>50</v>
      </c>
      <c r="E281" s="35" t="s">
        <v>344</v>
      </c>
    </row>
    <row r="282" spans="1:5" ht="12.75">
      <c r="A282" s="36" t="s">
        <v>52</v>
      </c>
      <c r="E282" s="37" t="s">
        <v>47</v>
      </c>
    </row>
    <row r="283" spans="1:5" ht="12.75">
      <c r="A283" t="s">
        <v>54</v>
      </c>
      <c r="E283" s="35" t="s">
        <v>47</v>
      </c>
    </row>
    <row r="284" spans="1:16" ht="12.75">
      <c r="A284" s="25" t="s">
        <v>45</v>
      </c>
      <c s="29" t="s">
        <v>345</v>
      </c>
      <c s="29" t="s">
        <v>346</v>
      </c>
      <c s="25" t="s">
        <v>47</v>
      </c>
      <c s="30" t="s">
        <v>347</v>
      </c>
      <c s="31" t="s">
        <v>180</v>
      </c>
      <c s="32">
        <v>107</v>
      </c>
      <c s="33">
        <v>0</v>
      </c>
      <c s="33">
        <f>ROUND(ROUND(H284,2)*ROUND(G284,3),2)</f>
      </c>
      <c r="O284">
        <f>(I284*21)/100</f>
      </c>
      <c t="s">
        <v>23</v>
      </c>
    </row>
    <row r="285" spans="1:5" ht="12.75">
      <c r="A285" s="34" t="s">
        <v>50</v>
      </c>
      <c r="E285" s="35" t="s">
        <v>347</v>
      </c>
    </row>
    <row r="286" spans="1:5" ht="12.75">
      <c r="A286" s="36" t="s">
        <v>52</v>
      </c>
      <c r="E286" s="37" t="s">
        <v>47</v>
      </c>
    </row>
    <row r="287" spans="1:5" ht="12.75">
      <c r="A287" t="s">
        <v>54</v>
      </c>
      <c r="E287" s="35" t="s">
        <v>47</v>
      </c>
    </row>
    <row r="288" spans="1:16" ht="12.75">
      <c r="A288" s="25" t="s">
        <v>45</v>
      </c>
      <c s="29" t="s">
        <v>348</v>
      </c>
      <c s="29" t="s">
        <v>349</v>
      </c>
      <c s="25" t="s">
        <v>47</v>
      </c>
      <c s="30" t="s">
        <v>350</v>
      </c>
      <c s="31" t="s">
        <v>57</v>
      </c>
      <c s="32">
        <v>30.5</v>
      </c>
      <c s="33">
        <v>0</v>
      </c>
      <c s="33">
        <f>ROUND(ROUND(H288,2)*ROUND(G288,3),2)</f>
      </c>
      <c r="O288">
        <f>(I288*21)/100</f>
      </c>
      <c t="s">
        <v>23</v>
      </c>
    </row>
    <row r="289" spans="1:5" ht="12.75">
      <c r="A289" s="34" t="s">
        <v>50</v>
      </c>
      <c r="E289" s="35" t="s">
        <v>350</v>
      </c>
    </row>
    <row r="290" spans="1:5" ht="12.75">
      <c r="A290" s="36" t="s">
        <v>52</v>
      </c>
      <c r="E290" s="37" t="s">
        <v>47</v>
      </c>
    </row>
    <row r="291" spans="1:5" ht="12.75">
      <c r="A291" t="s">
        <v>54</v>
      </c>
      <c r="E291" s="35" t="s">
        <v>47</v>
      </c>
    </row>
    <row r="292" spans="1:16" ht="12.75">
      <c r="A292" s="25" t="s">
        <v>45</v>
      </c>
      <c s="29" t="s">
        <v>351</v>
      </c>
      <c s="29" t="s">
        <v>352</v>
      </c>
      <c s="25" t="s">
        <v>47</v>
      </c>
      <c s="30" t="s">
        <v>353</v>
      </c>
      <c s="31" t="s">
        <v>57</v>
      </c>
      <c s="32">
        <v>30.5</v>
      </c>
      <c s="33">
        <v>0</v>
      </c>
      <c s="33">
        <f>ROUND(ROUND(H292,2)*ROUND(G292,3),2)</f>
      </c>
      <c r="O292">
        <f>(I292*21)/100</f>
      </c>
      <c t="s">
        <v>23</v>
      </c>
    </row>
    <row r="293" spans="1:5" ht="12.75">
      <c r="A293" s="34" t="s">
        <v>50</v>
      </c>
      <c r="E293" s="35" t="s">
        <v>353</v>
      </c>
    </row>
    <row r="294" spans="1:5" ht="12.75">
      <c r="A294" s="36" t="s">
        <v>52</v>
      </c>
      <c r="E294" s="37" t="s">
        <v>47</v>
      </c>
    </row>
    <row r="295" spans="1:5" ht="12.75">
      <c r="A295" t="s">
        <v>54</v>
      </c>
      <c r="E295" s="35" t="s">
        <v>47</v>
      </c>
    </row>
    <row r="296" spans="1:16" ht="12.75">
      <c r="A296" s="25" t="s">
        <v>45</v>
      </c>
      <c s="29" t="s">
        <v>354</v>
      </c>
      <c s="29" t="s">
        <v>355</v>
      </c>
      <c s="25" t="s">
        <v>47</v>
      </c>
      <c s="30" t="s">
        <v>356</v>
      </c>
      <c s="31" t="s">
        <v>57</v>
      </c>
      <c s="32">
        <v>30.5</v>
      </c>
      <c s="33">
        <v>0</v>
      </c>
      <c s="33">
        <f>ROUND(ROUND(H296,2)*ROUND(G296,3),2)</f>
      </c>
      <c r="O296">
        <f>(I296*21)/100</f>
      </c>
      <c t="s">
        <v>23</v>
      </c>
    </row>
    <row r="297" spans="1:5" ht="12.75">
      <c r="A297" s="34" t="s">
        <v>50</v>
      </c>
      <c r="E297" s="35" t="s">
        <v>356</v>
      </c>
    </row>
    <row r="298" spans="1:5" ht="12.75">
      <c r="A298" s="36" t="s">
        <v>52</v>
      </c>
      <c r="E298" s="37" t="s">
        <v>47</v>
      </c>
    </row>
    <row r="299" spans="1:5" ht="12.75">
      <c r="A299" t="s">
        <v>54</v>
      </c>
      <c r="E299" s="35" t="s">
        <v>47</v>
      </c>
    </row>
    <row r="300" spans="1:16" ht="12.75">
      <c r="A300" s="25" t="s">
        <v>45</v>
      </c>
      <c s="29" t="s">
        <v>357</v>
      </c>
      <c s="29" t="s">
        <v>358</v>
      </c>
      <c s="25" t="s">
        <v>47</v>
      </c>
      <c s="30" t="s">
        <v>359</v>
      </c>
      <c s="31" t="s">
        <v>57</v>
      </c>
      <c s="32">
        <v>30.5</v>
      </c>
      <c s="33">
        <v>0</v>
      </c>
      <c s="33">
        <f>ROUND(ROUND(H300,2)*ROUND(G300,3),2)</f>
      </c>
      <c r="O300">
        <f>(I300*21)/100</f>
      </c>
      <c t="s">
        <v>23</v>
      </c>
    </row>
    <row r="301" spans="1:5" ht="12.75">
      <c r="A301" s="34" t="s">
        <v>50</v>
      </c>
      <c r="E301" s="35" t="s">
        <v>359</v>
      </c>
    </row>
    <row r="302" spans="1:5" ht="12.75">
      <c r="A302" s="36" t="s">
        <v>52</v>
      </c>
      <c r="E302" s="37" t="s">
        <v>47</v>
      </c>
    </row>
    <row r="303" spans="1:5" ht="12.75">
      <c r="A303" t="s">
        <v>54</v>
      </c>
      <c r="E303" s="35" t="s">
        <v>47</v>
      </c>
    </row>
    <row r="304" spans="1:16" ht="12.75">
      <c r="A304" s="25" t="s">
        <v>45</v>
      </c>
      <c s="29" t="s">
        <v>360</v>
      </c>
      <c s="29" t="s">
        <v>361</v>
      </c>
      <c s="25" t="s">
        <v>47</v>
      </c>
      <c s="30" t="s">
        <v>362</v>
      </c>
      <c s="31" t="s">
        <v>57</v>
      </c>
      <c s="32">
        <v>30.5</v>
      </c>
      <c s="33">
        <v>0</v>
      </c>
      <c s="33">
        <f>ROUND(ROUND(H304,2)*ROUND(G304,3),2)</f>
      </c>
      <c r="O304">
        <f>(I304*21)/100</f>
      </c>
      <c t="s">
        <v>23</v>
      </c>
    </row>
    <row r="305" spans="1:5" ht="12.75">
      <c r="A305" s="34" t="s">
        <v>50</v>
      </c>
      <c r="E305" s="35" t="s">
        <v>362</v>
      </c>
    </row>
    <row r="306" spans="1:5" ht="12.75">
      <c r="A306" s="36" t="s">
        <v>52</v>
      </c>
      <c r="E306" s="37" t="s">
        <v>47</v>
      </c>
    </row>
    <row r="307" spans="1:5" ht="12.75">
      <c r="A307" t="s">
        <v>54</v>
      </c>
      <c r="E307" s="35" t="s">
        <v>47</v>
      </c>
    </row>
    <row r="308" spans="1:16" ht="12.75">
      <c r="A308" s="25" t="s">
        <v>45</v>
      </c>
      <c s="29" t="s">
        <v>363</v>
      </c>
      <c s="29" t="s">
        <v>364</v>
      </c>
      <c s="25" t="s">
        <v>47</v>
      </c>
      <c s="30" t="s">
        <v>365</v>
      </c>
      <c s="31" t="s">
        <v>57</v>
      </c>
      <c s="32">
        <v>30.5</v>
      </c>
      <c s="33">
        <v>0</v>
      </c>
      <c s="33">
        <f>ROUND(ROUND(H308,2)*ROUND(G308,3),2)</f>
      </c>
      <c r="O308">
        <f>(I308*21)/100</f>
      </c>
      <c t="s">
        <v>23</v>
      </c>
    </row>
    <row r="309" spans="1:5" ht="12.75">
      <c r="A309" s="34" t="s">
        <v>50</v>
      </c>
      <c r="E309" s="35" t="s">
        <v>365</v>
      </c>
    </row>
    <row r="310" spans="1:5" ht="12.75">
      <c r="A310" s="36" t="s">
        <v>52</v>
      </c>
      <c r="E310" s="37" t="s">
        <v>47</v>
      </c>
    </row>
    <row r="311" spans="1:5" ht="12.75">
      <c r="A311" t="s">
        <v>54</v>
      </c>
      <c r="E311" s="35" t="s">
        <v>47</v>
      </c>
    </row>
    <row r="312" spans="1:16" ht="12.75">
      <c r="A312" s="25" t="s">
        <v>45</v>
      </c>
      <c s="29" t="s">
        <v>366</v>
      </c>
      <c s="29" t="s">
        <v>367</v>
      </c>
      <c s="25" t="s">
        <v>47</v>
      </c>
      <c s="30" t="s">
        <v>368</v>
      </c>
      <c s="31" t="s">
        <v>49</v>
      </c>
      <c s="32">
        <v>103</v>
      </c>
      <c s="33">
        <v>0</v>
      </c>
      <c s="33">
        <f>ROUND(ROUND(H312,2)*ROUND(G312,3),2)</f>
      </c>
      <c r="O312">
        <f>(I312*21)/100</f>
      </c>
      <c t="s">
        <v>23</v>
      </c>
    </row>
    <row r="313" spans="1:5" ht="12.75">
      <c r="A313" s="34" t="s">
        <v>50</v>
      </c>
      <c r="E313" s="35" t="s">
        <v>368</v>
      </c>
    </row>
    <row r="314" spans="1:5" ht="12.75">
      <c r="A314" s="36" t="s">
        <v>52</v>
      </c>
      <c r="E314" s="37" t="s">
        <v>47</v>
      </c>
    </row>
    <row r="315" spans="1:5" ht="12.75">
      <c r="A315" t="s">
        <v>54</v>
      </c>
      <c r="E315" s="35" t="s">
        <v>47</v>
      </c>
    </row>
    <row r="316" spans="1:16" ht="12.75">
      <c r="A316" s="25" t="s">
        <v>45</v>
      </c>
      <c s="29" t="s">
        <v>369</v>
      </c>
      <c s="29" t="s">
        <v>370</v>
      </c>
      <c s="25" t="s">
        <v>47</v>
      </c>
      <c s="30" t="s">
        <v>371</v>
      </c>
      <c s="31" t="s">
        <v>180</v>
      </c>
      <c s="32">
        <v>468</v>
      </c>
      <c s="33">
        <v>0</v>
      </c>
      <c s="33">
        <f>ROUND(ROUND(H316,2)*ROUND(G316,3),2)</f>
      </c>
      <c r="O316">
        <f>(I316*21)/100</f>
      </c>
      <c t="s">
        <v>23</v>
      </c>
    </row>
    <row r="317" spans="1:5" ht="12.75">
      <c r="A317" s="34" t="s">
        <v>50</v>
      </c>
      <c r="E317" s="35" t="s">
        <v>371</v>
      </c>
    </row>
    <row r="318" spans="1:5" ht="12.75">
      <c r="A318" s="36" t="s">
        <v>52</v>
      </c>
      <c r="E318" s="37" t="s">
        <v>47</v>
      </c>
    </row>
    <row r="319" spans="1:5" ht="12.75">
      <c r="A319" t="s">
        <v>54</v>
      </c>
      <c r="E319" s="35" t="s">
        <v>47</v>
      </c>
    </row>
    <row r="320" spans="1:16" ht="12.75">
      <c r="A320" s="25" t="s">
        <v>45</v>
      </c>
      <c s="29" t="s">
        <v>372</v>
      </c>
      <c s="29" t="s">
        <v>373</v>
      </c>
      <c s="25" t="s">
        <v>47</v>
      </c>
      <c s="30" t="s">
        <v>374</v>
      </c>
      <c s="31" t="s">
        <v>49</v>
      </c>
      <c s="32">
        <v>103</v>
      </c>
      <c s="33">
        <v>0</v>
      </c>
      <c s="33">
        <f>ROUND(ROUND(H320,2)*ROUND(G320,3),2)</f>
      </c>
      <c r="O320">
        <f>(I320*21)/100</f>
      </c>
      <c t="s">
        <v>23</v>
      </c>
    </row>
    <row r="321" spans="1:5" ht="12.75">
      <c r="A321" s="34" t="s">
        <v>50</v>
      </c>
      <c r="E321" s="35" t="s">
        <v>374</v>
      </c>
    </row>
    <row r="322" spans="1:5" ht="12.75">
      <c r="A322" s="36" t="s">
        <v>52</v>
      </c>
      <c r="E322" s="37" t="s">
        <v>47</v>
      </c>
    </row>
    <row r="323" spans="1:5" ht="12.75">
      <c r="A323" t="s">
        <v>54</v>
      </c>
      <c r="E323" s="35" t="s">
        <v>47</v>
      </c>
    </row>
    <row r="324" spans="1:16" ht="12.75">
      <c r="A324" s="25" t="s">
        <v>45</v>
      </c>
      <c s="29" t="s">
        <v>375</v>
      </c>
      <c s="29" t="s">
        <v>376</v>
      </c>
      <c s="25" t="s">
        <v>47</v>
      </c>
      <c s="30" t="s">
        <v>377</v>
      </c>
      <c s="31" t="s">
        <v>49</v>
      </c>
      <c s="32">
        <v>103</v>
      </c>
      <c s="33">
        <v>0</v>
      </c>
      <c s="33">
        <f>ROUND(ROUND(H324,2)*ROUND(G324,3),2)</f>
      </c>
      <c r="O324">
        <f>(I324*21)/100</f>
      </c>
      <c t="s">
        <v>23</v>
      </c>
    </row>
    <row r="325" spans="1:5" ht="12.75">
      <c r="A325" s="34" t="s">
        <v>50</v>
      </c>
      <c r="E325" s="35" t="s">
        <v>377</v>
      </c>
    </row>
    <row r="326" spans="1:5" ht="12.75">
      <c r="A326" s="36" t="s">
        <v>52</v>
      </c>
      <c r="E326" s="37" t="s">
        <v>47</v>
      </c>
    </row>
    <row r="327" spans="1:5" ht="12.75">
      <c r="A327" t="s">
        <v>54</v>
      </c>
      <c r="E327" s="35" t="s">
        <v>47</v>
      </c>
    </row>
    <row r="328" spans="1:16" ht="12.75">
      <c r="A328" s="25" t="s">
        <v>45</v>
      </c>
      <c s="29" t="s">
        <v>378</v>
      </c>
      <c s="29" t="s">
        <v>379</v>
      </c>
      <c s="25" t="s">
        <v>47</v>
      </c>
      <c s="30" t="s">
        <v>380</v>
      </c>
      <c s="31" t="s">
        <v>180</v>
      </c>
      <c s="32">
        <v>468</v>
      </c>
      <c s="33">
        <v>0</v>
      </c>
      <c s="33">
        <f>ROUND(ROUND(H328,2)*ROUND(G328,3),2)</f>
      </c>
      <c r="O328">
        <f>(I328*21)/100</f>
      </c>
      <c t="s">
        <v>23</v>
      </c>
    </row>
    <row r="329" spans="1:5" ht="12.75">
      <c r="A329" s="34" t="s">
        <v>50</v>
      </c>
      <c r="E329" s="35" t="s">
        <v>380</v>
      </c>
    </row>
    <row r="330" spans="1:5" ht="12.75">
      <c r="A330" s="36" t="s">
        <v>52</v>
      </c>
      <c r="E330" s="37" t="s">
        <v>47</v>
      </c>
    </row>
    <row r="331" spans="1:5" ht="12.75">
      <c r="A331" t="s">
        <v>54</v>
      </c>
      <c r="E331" s="35" t="s">
        <v>47</v>
      </c>
    </row>
    <row r="332" spans="1:16" ht="12.75">
      <c r="A332" s="25" t="s">
        <v>45</v>
      </c>
      <c s="29" t="s">
        <v>381</v>
      </c>
      <c s="29" t="s">
        <v>382</v>
      </c>
      <c s="25" t="s">
        <v>47</v>
      </c>
      <c s="30" t="s">
        <v>383</v>
      </c>
      <c s="31" t="s">
        <v>49</v>
      </c>
      <c s="32">
        <v>103</v>
      </c>
      <c s="33">
        <v>0</v>
      </c>
      <c s="33">
        <f>ROUND(ROUND(H332,2)*ROUND(G332,3),2)</f>
      </c>
      <c r="O332">
        <f>(I332*21)/100</f>
      </c>
      <c t="s">
        <v>23</v>
      </c>
    </row>
    <row r="333" spans="1:5" ht="12.75">
      <c r="A333" s="34" t="s">
        <v>50</v>
      </c>
      <c r="E333" s="35" t="s">
        <v>383</v>
      </c>
    </row>
    <row r="334" spans="1:5" ht="12.75">
      <c r="A334" s="36" t="s">
        <v>52</v>
      </c>
      <c r="E334" s="37" t="s">
        <v>47</v>
      </c>
    </row>
    <row r="335" spans="1:5" ht="12.75">
      <c r="A335" t="s">
        <v>54</v>
      </c>
      <c r="E335" s="35" t="s">
        <v>47</v>
      </c>
    </row>
    <row r="336" spans="1:16" ht="12.75">
      <c r="A336" s="25" t="s">
        <v>45</v>
      </c>
      <c s="29" t="s">
        <v>384</v>
      </c>
      <c s="29" t="s">
        <v>385</v>
      </c>
      <c s="25" t="s">
        <v>47</v>
      </c>
      <c s="30" t="s">
        <v>386</v>
      </c>
      <c s="31" t="s">
        <v>49</v>
      </c>
      <c s="32">
        <v>103</v>
      </c>
      <c s="33">
        <v>0</v>
      </c>
      <c s="33">
        <f>ROUND(ROUND(H336,2)*ROUND(G336,3),2)</f>
      </c>
      <c r="O336">
        <f>(I336*21)/100</f>
      </c>
      <c t="s">
        <v>23</v>
      </c>
    </row>
    <row r="337" spans="1:5" ht="12.75">
      <c r="A337" s="34" t="s">
        <v>50</v>
      </c>
      <c r="E337" s="35" t="s">
        <v>386</v>
      </c>
    </row>
    <row r="338" spans="1:5" ht="12.75">
      <c r="A338" s="36" t="s">
        <v>52</v>
      </c>
      <c r="E338" s="37" t="s">
        <v>47</v>
      </c>
    </row>
    <row r="339" spans="1:5" ht="12.75">
      <c r="A339" t="s">
        <v>54</v>
      </c>
      <c r="E339" s="35" t="s">
        <v>47</v>
      </c>
    </row>
    <row r="340" spans="1:16" ht="12.75">
      <c r="A340" s="25" t="s">
        <v>45</v>
      </c>
      <c s="29" t="s">
        <v>387</v>
      </c>
      <c s="29" t="s">
        <v>388</v>
      </c>
      <c s="25" t="s">
        <v>47</v>
      </c>
      <c s="30" t="s">
        <v>389</v>
      </c>
      <c s="31" t="s">
        <v>105</v>
      </c>
      <c s="32">
        <v>0.007</v>
      </c>
      <c s="33">
        <v>0</v>
      </c>
      <c s="33">
        <f>ROUND(ROUND(H340,2)*ROUND(G340,3),2)</f>
      </c>
      <c r="O340">
        <f>(I340*21)/100</f>
      </c>
      <c t="s">
        <v>23</v>
      </c>
    </row>
    <row r="341" spans="1:5" ht="12.75">
      <c r="A341" s="34" t="s">
        <v>50</v>
      </c>
      <c r="E341" s="35" t="s">
        <v>389</v>
      </c>
    </row>
    <row r="342" spans="1:5" ht="12.75">
      <c r="A342" s="36" t="s">
        <v>52</v>
      </c>
      <c r="E342" s="37" t="s">
        <v>47</v>
      </c>
    </row>
    <row r="343" spans="1:5" ht="12.75">
      <c r="A343" t="s">
        <v>54</v>
      </c>
      <c r="E343" s="35" t="s">
        <v>47</v>
      </c>
    </row>
    <row r="344" spans="1:16" ht="12.75">
      <c r="A344" s="25" t="s">
        <v>45</v>
      </c>
      <c s="29" t="s">
        <v>390</v>
      </c>
      <c s="29" t="s">
        <v>391</v>
      </c>
      <c s="25" t="s">
        <v>47</v>
      </c>
      <c s="30" t="s">
        <v>392</v>
      </c>
      <c s="31" t="s">
        <v>57</v>
      </c>
      <c s="32">
        <v>30.5</v>
      </c>
      <c s="33">
        <v>0</v>
      </c>
      <c s="33">
        <f>ROUND(ROUND(H344,2)*ROUND(G344,3),2)</f>
      </c>
      <c r="O344">
        <f>(I344*21)/100</f>
      </c>
      <c t="s">
        <v>23</v>
      </c>
    </row>
    <row r="345" spans="1:5" ht="12.75">
      <c r="A345" s="34" t="s">
        <v>50</v>
      </c>
      <c r="E345" s="35" t="s">
        <v>392</v>
      </c>
    </row>
    <row r="346" spans="1:5" ht="12.75">
      <c r="A346" s="36" t="s">
        <v>52</v>
      </c>
      <c r="E346" s="37" t="s">
        <v>47</v>
      </c>
    </row>
    <row r="347" spans="1:5" ht="12.75">
      <c r="A347" t="s">
        <v>54</v>
      </c>
      <c r="E347" s="35" t="s">
        <v>47</v>
      </c>
    </row>
    <row r="348" spans="1:16" ht="12.75">
      <c r="A348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105</v>
      </c>
      <c s="32">
        <v>0.007</v>
      </c>
      <c s="33">
        <v>0</v>
      </c>
      <c s="33">
        <f>ROUND(ROUND(H348,2)*ROUND(G348,3),2)</f>
      </c>
      <c r="O348">
        <f>(I348*21)/100</f>
      </c>
      <c t="s">
        <v>23</v>
      </c>
    </row>
    <row r="349" spans="1:5" ht="12.75">
      <c r="A349" s="34" t="s">
        <v>50</v>
      </c>
      <c r="E349" s="35" t="s">
        <v>395</v>
      </c>
    </row>
    <row r="350" spans="1:5" ht="12.75">
      <c r="A350" s="36" t="s">
        <v>52</v>
      </c>
      <c r="E350" s="37" t="s">
        <v>47</v>
      </c>
    </row>
    <row r="351" spans="1:5" ht="12.75">
      <c r="A351" t="s">
        <v>54</v>
      </c>
      <c r="E351" s="35" t="s">
        <v>47</v>
      </c>
    </row>
    <row r="352" spans="1:16" ht="12.75">
      <c r="A352" s="25" t="s">
        <v>45</v>
      </c>
      <c s="29" t="s">
        <v>396</v>
      </c>
      <c s="29" t="s">
        <v>397</v>
      </c>
      <c s="25" t="s">
        <v>47</v>
      </c>
      <c s="30" t="s">
        <v>398</v>
      </c>
      <c s="31" t="s">
        <v>399</v>
      </c>
      <c s="32">
        <v>0.3</v>
      </c>
      <c s="33">
        <v>0</v>
      </c>
      <c s="33">
        <f>ROUND(ROUND(H352,2)*ROUND(G352,3),2)</f>
      </c>
      <c r="O352">
        <f>(I352*21)/100</f>
      </c>
      <c t="s">
        <v>23</v>
      </c>
    </row>
    <row r="353" spans="1:5" ht="12.75">
      <c r="A353" s="34" t="s">
        <v>50</v>
      </c>
      <c r="E353" s="35" t="s">
        <v>398</v>
      </c>
    </row>
    <row r="354" spans="1:5" ht="12.75">
      <c r="A354" s="36" t="s">
        <v>52</v>
      </c>
      <c r="E354" s="37" t="s">
        <v>47</v>
      </c>
    </row>
    <row r="355" spans="1:5" ht="12.75">
      <c r="A355" t="s">
        <v>54</v>
      </c>
      <c r="E355" s="35" t="s">
        <v>47</v>
      </c>
    </row>
    <row r="356" spans="1:16" ht="12.75">
      <c r="A356" s="25" t="s">
        <v>45</v>
      </c>
      <c s="29" t="s">
        <v>400</v>
      </c>
      <c s="29" t="s">
        <v>401</v>
      </c>
      <c s="25" t="s">
        <v>47</v>
      </c>
      <c s="30" t="s">
        <v>402</v>
      </c>
      <c s="31" t="s">
        <v>180</v>
      </c>
      <c s="32">
        <v>62</v>
      </c>
      <c s="33">
        <v>0</v>
      </c>
      <c s="33">
        <f>ROUND(ROUND(H356,2)*ROUND(G356,3),2)</f>
      </c>
      <c r="O356">
        <f>(I356*21)/100</f>
      </c>
      <c t="s">
        <v>23</v>
      </c>
    </row>
    <row r="357" spans="1:5" ht="12.75">
      <c r="A357" s="34" t="s">
        <v>50</v>
      </c>
      <c r="E357" s="35" t="s">
        <v>402</v>
      </c>
    </row>
    <row r="358" spans="1:5" ht="12.75">
      <c r="A358" s="36" t="s">
        <v>52</v>
      </c>
      <c r="E358" s="37" t="s">
        <v>47</v>
      </c>
    </row>
    <row r="359" spans="1:5" ht="12.75">
      <c r="A359" t="s">
        <v>54</v>
      </c>
      <c r="E359" s="35" t="s">
        <v>47</v>
      </c>
    </row>
    <row r="360" spans="1:16" ht="12.75">
      <c r="A360" s="25" t="s">
        <v>45</v>
      </c>
      <c s="29" t="s">
        <v>403</v>
      </c>
      <c s="29" t="s">
        <v>404</v>
      </c>
      <c s="25" t="s">
        <v>47</v>
      </c>
      <c s="30" t="s">
        <v>405</v>
      </c>
      <c s="31" t="s">
        <v>180</v>
      </c>
      <c s="32">
        <v>62</v>
      </c>
      <c s="33">
        <v>0</v>
      </c>
      <c s="33">
        <f>ROUND(ROUND(H360,2)*ROUND(G360,3),2)</f>
      </c>
      <c r="O360">
        <f>(I360*21)/100</f>
      </c>
      <c t="s">
        <v>23</v>
      </c>
    </row>
    <row r="361" spans="1:5" ht="12.75">
      <c r="A361" s="34" t="s">
        <v>50</v>
      </c>
      <c r="E361" s="35" t="s">
        <v>405</v>
      </c>
    </row>
    <row r="362" spans="1:5" ht="12.75">
      <c r="A362" s="36" t="s">
        <v>52</v>
      </c>
      <c r="E362" s="37" t="s">
        <v>47</v>
      </c>
    </row>
    <row r="363" spans="1:5" ht="12.75">
      <c r="A363" t="s">
        <v>54</v>
      </c>
      <c r="E363" s="35" t="s">
        <v>47</v>
      </c>
    </row>
    <row r="364" spans="1:16" ht="12.75">
      <c r="A364" s="25" t="s">
        <v>45</v>
      </c>
      <c s="29" t="s">
        <v>406</v>
      </c>
      <c s="29" t="s">
        <v>407</v>
      </c>
      <c s="25" t="s">
        <v>47</v>
      </c>
      <c s="30" t="s">
        <v>408</v>
      </c>
      <c s="31" t="s">
        <v>180</v>
      </c>
      <c s="32">
        <v>62</v>
      </c>
      <c s="33">
        <v>0</v>
      </c>
      <c s="33">
        <f>ROUND(ROUND(H364,2)*ROUND(G364,3),2)</f>
      </c>
      <c r="O364">
        <f>(I364*21)/100</f>
      </c>
      <c t="s">
        <v>23</v>
      </c>
    </row>
    <row r="365" spans="1:5" ht="12.75">
      <c r="A365" s="34" t="s">
        <v>50</v>
      </c>
      <c r="E365" s="35" t="s">
        <v>408</v>
      </c>
    </row>
    <row r="366" spans="1:5" ht="12.75">
      <c r="A366" s="36" t="s">
        <v>52</v>
      </c>
      <c r="E366" s="37" t="s">
        <v>47</v>
      </c>
    </row>
    <row r="367" spans="1:5" ht="12.75">
      <c r="A367" t="s">
        <v>54</v>
      </c>
      <c r="E367" s="35" t="s">
        <v>47</v>
      </c>
    </row>
    <row r="368" spans="1:16" ht="12.75">
      <c r="A368" s="25" t="s">
        <v>45</v>
      </c>
      <c s="29" t="s">
        <v>409</v>
      </c>
      <c s="29" t="s">
        <v>410</v>
      </c>
      <c s="25" t="s">
        <v>47</v>
      </c>
      <c s="30" t="s">
        <v>411</v>
      </c>
      <c s="31" t="s">
        <v>180</v>
      </c>
      <c s="32">
        <v>62</v>
      </c>
      <c s="33">
        <v>0</v>
      </c>
      <c s="33">
        <f>ROUND(ROUND(H368,2)*ROUND(G368,3),2)</f>
      </c>
      <c r="O368">
        <f>(I368*21)/100</f>
      </c>
      <c t="s">
        <v>23</v>
      </c>
    </row>
    <row r="369" spans="1:5" ht="12.75">
      <c r="A369" s="34" t="s">
        <v>50</v>
      </c>
      <c r="E369" s="35" t="s">
        <v>411</v>
      </c>
    </row>
    <row r="370" spans="1:5" ht="12.75">
      <c r="A370" s="36" t="s">
        <v>52</v>
      </c>
      <c r="E370" s="37" t="s">
        <v>47</v>
      </c>
    </row>
    <row r="371" spans="1:5" ht="12.75">
      <c r="A371" t="s">
        <v>54</v>
      </c>
      <c r="E371" s="35" t="s">
        <v>47</v>
      </c>
    </row>
    <row r="372" spans="1:16" ht="12.75">
      <c r="A372" s="25" t="s">
        <v>45</v>
      </c>
      <c s="29" t="s">
        <v>412</v>
      </c>
      <c s="29" t="s">
        <v>413</v>
      </c>
      <c s="25" t="s">
        <v>47</v>
      </c>
      <c s="30" t="s">
        <v>414</v>
      </c>
      <c s="31" t="s">
        <v>180</v>
      </c>
      <c s="32">
        <v>62</v>
      </c>
      <c s="33">
        <v>0</v>
      </c>
      <c s="33">
        <f>ROUND(ROUND(H372,2)*ROUND(G372,3),2)</f>
      </c>
      <c r="O372">
        <f>(I372*21)/100</f>
      </c>
      <c t="s">
        <v>23</v>
      </c>
    </row>
    <row r="373" spans="1:5" ht="12.75">
      <c r="A373" s="34" t="s">
        <v>50</v>
      </c>
      <c r="E373" s="35" t="s">
        <v>414</v>
      </c>
    </row>
    <row r="374" spans="1:5" ht="12.75">
      <c r="A374" s="36" t="s">
        <v>52</v>
      </c>
      <c r="E374" s="37" t="s">
        <v>47</v>
      </c>
    </row>
    <row r="375" spans="1:5" ht="12.75">
      <c r="A375" t="s">
        <v>54</v>
      </c>
      <c r="E375" s="35" t="s">
        <v>47</v>
      </c>
    </row>
    <row r="376" spans="1:16" ht="12.75">
      <c r="A376" s="25" t="s">
        <v>45</v>
      </c>
      <c s="29" t="s">
        <v>415</v>
      </c>
      <c s="29" t="s">
        <v>416</v>
      </c>
      <c s="25" t="s">
        <v>47</v>
      </c>
      <c s="30" t="s">
        <v>417</v>
      </c>
      <c s="31" t="s">
        <v>180</v>
      </c>
      <c s="32">
        <v>62</v>
      </c>
      <c s="33">
        <v>0</v>
      </c>
      <c s="33">
        <f>ROUND(ROUND(H376,2)*ROUND(G376,3),2)</f>
      </c>
      <c r="O376">
        <f>(I376*21)/100</f>
      </c>
      <c t="s">
        <v>23</v>
      </c>
    </row>
    <row r="377" spans="1:5" ht="12.75">
      <c r="A377" s="34" t="s">
        <v>50</v>
      </c>
      <c r="E377" s="35" t="s">
        <v>417</v>
      </c>
    </row>
    <row r="378" spans="1:5" ht="12.75">
      <c r="A378" s="36" t="s">
        <v>52</v>
      </c>
      <c r="E378" s="37" t="s">
        <v>47</v>
      </c>
    </row>
    <row r="379" spans="1:5" ht="12.75">
      <c r="A379" t="s">
        <v>54</v>
      </c>
      <c r="E379" s="35" t="s">
        <v>47</v>
      </c>
    </row>
    <row r="380" spans="1:16" ht="12.75">
      <c r="A380" s="25" t="s">
        <v>45</v>
      </c>
      <c s="29" t="s">
        <v>418</v>
      </c>
      <c s="29" t="s">
        <v>419</v>
      </c>
      <c s="25" t="s">
        <v>47</v>
      </c>
      <c s="30" t="s">
        <v>420</v>
      </c>
      <c s="31" t="s">
        <v>180</v>
      </c>
      <c s="32">
        <v>62</v>
      </c>
      <c s="33">
        <v>0</v>
      </c>
      <c s="33">
        <f>ROUND(ROUND(H380,2)*ROUND(G380,3),2)</f>
      </c>
      <c r="O380">
        <f>(I380*21)/100</f>
      </c>
      <c t="s">
        <v>23</v>
      </c>
    </row>
    <row r="381" spans="1:5" ht="12.75">
      <c r="A381" s="34" t="s">
        <v>50</v>
      </c>
      <c r="E381" s="35" t="s">
        <v>420</v>
      </c>
    </row>
    <row r="382" spans="1:5" ht="12.75">
      <c r="A382" s="36" t="s">
        <v>52</v>
      </c>
      <c r="E382" s="37" t="s">
        <v>47</v>
      </c>
    </row>
    <row r="383" spans="1:5" ht="12.75">
      <c r="A383" t="s">
        <v>54</v>
      </c>
      <c r="E383" s="35" t="s">
        <v>47</v>
      </c>
    </row>
    <row r="384" spans="1:16" ht="12.75">
      <c r="A384" s="25" t="s">
        <v>45</v>
      </c>
      <c s="29" t="s">
        <v>421</v>
      </c>
      <c s="29" t="s">
        <v>422</v>
      </c>
      <c s="25" t="s">
        <v>47</v>
      </c>
      <c s="30" t="s">
        <v>423</v>
      </c>
      <c s="31" t="s">
        <v>180</v>
      </c>
      <c s="32">
        <v>248</v>
      </c>
      <c s="33">
        <v>0</v>
      </c>
      <c s="33">
        <f>ROUND(ROUND(H384,2)*ROUND(G384,3),2)</f>
      </c>
      <c r="O384">
        <f>(I384*21)/100</f>
      </c>
      <c t="s">
        <v>23</v>
      </c>
    </row>
    <row r="385" spans="1:5" ht="12.75">
      <c r="A385" s="34" t="s">
        <v>50</v>
      </c>
      <c r="E385" s="35" t="s">
        <v>423</v>
      </c>
    </row>
    <row r="386" spans="1:5" ht="12.75">
      <c r="A386" s="36" t="s">
        <v>52</v>
      </c>
      <c r="E386" s="37" t="s">
        <v>47</v>
      </c>
    </row>
    <row r="387" spans="1:5" ht="12.75">
      <c r="A387" t="s">
        <v>54</v>
      </c>
      <c r="E387" s="35" t="s">
        <v>47</v>
      </c>
    </row>
    <row r="388" spans="1:16" ht="12.75">
      <c r="A388" s="25" t="s">
        <v>45</v>
      </c>
      <c s="29" t="s">
        <v>424</v>
      </c>
      <c s="29" t="s">
        <v>425</v>
      </c>
      <c s="25" t="s">
        <v>47</v>
      </c>
      <c s="30" t="s">
        <v>426</v>
      </c>
      <c s="31" t="s">
        <v>180</v>
      </c>
      <c s="32">
        <v>248</v>
      </c>
      <c s="33">
        <v>0</v>
      </c>
      <c s="33">
        <f>ROUND(ROUND(H388,2)*ROUND(G388,3),2)</f>
      </c>
      <c r="O388">
        <f>(I388*21)/100</f>
      </c>
      <c t="s">
        <v>23</v>
      </c>
    </row>
    <row r="389" spans="1:5" ht="12.75">
      <c r="A389" s="34" t="s">
        <v>50</v>
      </c>
      <c r="E389" s="35" t="s">
        <v>426</v>
      </c>
    </row>
    <row r="390" spans="1:5" ht="12.75">
      <c r="A390" s="36" t="s">
        <v>52</v>
      </c>
      <c r="E390" s="37" t="s">
        <v>47</v>
      </c>
    </row>
    <row r="391" spans="1:5" ht="12.75">
      <c r="A391" t="s">
        <v>54</v>
      </c>
      <c r="E391" s="35" t="s">
        <v>47</v>
      </c>
    </row>
    <row r="392" spans="1:18" ht="12.75" customHeight="1">
      <c r="A392" s="6" t="s">
        <v>43</v>
      </c>
      <c s="6"/>
      <c s="39" t="s">
        <v>427</v>
      </c>
      <c s="6"/>
      <c s="27" t="s">
        <v>428</v>
      </c>
      <c s="6"/>
      <c s="6"/>
      <c s="6"/>
      <c s="40">
        <f>0+Q392</f>
      </c>
      <c r="O392">
        <f>0+R392</f>
      </c>
      <c r="Q392">
        <f>0+I393+I397+I401</f>
      </c>
      <c>
        <f>0+O393+O397+O401</f>
      </c>
    </row>
    <row r="393" spans="1:16" ht="12.75">
      <c r="A393" s="25" t="s">
        <v>45</v>
      </c>
      <c s="29" t="s">
        <v>286</v>
      </c>
      <c s="29" t="s">
        <v>429</v>
      </c>
      <c s="25" t="s">
        <v>47</v>
      </c>
      <c s="30" t="s">
        <v>430</v>
      </c>
      <c s="31" t="s">
        <v>223</v>
      </c>
      <c s="32">
        <v>1</v>
      </c>
      <c s="33">
        <v>0</v>
      </c>
      <c s="33">
        <f>ROUND(ROUND(H393,2)*ROUND(G393,3),2)</f>
      </c>
      <c r="O393">
        <f>(I393*21)/100</f>
      </c>
      <c t="s">
        <v>23</v>
      </c>
    </row>
    <row r="394" spans="1:5" ht="12.75">
      <c r="A394" s="34" t="s">
        <v>50</v>
      </c>
      <c r="E394" s="35" t="s">
        <v>430</v>
      </c>
    </row>
    <row r="395" spans="1:5" ht="12.75">
      <c r="A395" s="36" t="s">
        <v>52</v>
      </c>
      <c r="E395" s="37" t="s">
        <v>47</v>
      </c>
    </row>
    <row r="396" spans="1:5" ht="12.75">
      <c r="A396" t="s">
        <v>54</v>
      </c>
      <c r="E396" s="35" t="s">
        <v>47</v>
      </c>
    </row>
    <row r="397" spans="1:16" ht="12.75">
      <c r="A397" s="25" t="s">
        <v>45</v>
      </c>
      <c s="29" t="s">
        <v>431</v>
      </c>
      <c s="29" t="s">
        <v>432</v>
      </c>
      <c s="25" t="s">
        <v>47</v>
      </c>
      <c s="30" t="s">
        <v>433</v>
      </c>
      <c s="31" t="s">
        <v>223</v>
      </c>
      <c s="32">
        <v>1</v>
      </c>
      <c s="33">
        <v>0</v>
      </c>
      <c s="33">
        <f>ROUND(ROUND(H397,2)*ROUND(G397,3),2)</f>
      </c>
      <c r="O397">
        <f>(I397*21)/100</f>
      </c>
      <c t="s">
        <v>23</v>
      </c>
    </row>
    <row r="398" spans="1:5" ht="12.75">
      <c r="A398" s="34" t="s">
        <v>50</v>
      </c>
      <c r="E398" s="35" t="s">
        <v>433</v>
      </c>
    </row>
    <row r="399" spans="1:5" ht="12.75">
      <c r="A399" s="36" t="s">
        <v>52</v>
      </c>
      <c r="E399" s="37" t="s">
        <v>47</v>
      </c>
    </row>
    <row r="400" spans="1:5" ht="12.75">
      <c r="A400" t="s">
        <v>54</v>
      </c>
      <c r="E400" s="35" t="s">
        <v>47</v>
      </c>
    </row>
    <row r="401" spans="1:16" ht="12.75">
      <c r="A401" s="25" t="s">
        <v>45</v>
      </c>
      <c s="29" t="s">
        <v>292</v>
      </c>
      <c s="29" t="s">
        <v>434</v>
      </c>
      <c s="25" t="s">
        <v>47</v>
      </c>
      <c s="30" t="s">
        <v>435</v>
      </c>
      <c s="31" t="s">
        <v>223</v>
      </c>
      <c s="32">
        <v>1</v>
      </c>
      <c s="33">
        <v>0</v>
      </c>
      <c s="33">
        <f>ROUND(ROUND(H401,2)*ROUND(G401,3),2)</f>
      </c>
      <c r="O401">
        <f>(I401*21)/100</f>
      </c>
      <c t="s">
        <v>23</v>
      </c>
    </row>
    <row r="402" spans="1:5" ht="12.75">
      <c r="A402" s="34" t="s">
        <v>50</v>
      </c>
      <c r="E402" s="35" t="s">
        <v>435</v>
      </c>
    </row>
    <row r="403" spans="1:5" ht="12.75">
      <c r="A403" s="36" t="s">
        <v>52</v>
      </c>
      <c r="E403" s="37" t="s">
        <v>47</v>
      </c>
    </row>
    <row r="404" spans="1:5" ht="12.75">
      <c r="A404" t="s">
        <v>54</v>
      </c>
      <c r="E404" s="35" t="s">
        <v>47</v>
      </c>
    </row>
    <row r="405" spans="1:18" ht="12.75" customHeight="1">
      <c r="A405" s="6" t="s">
        <v>43</v>
      </c>
      <c s="6"/>
      <c s="39" t="s">
        <v>436</v>
      </c>
      <c s="6"/>
      <c s="27" t="s">
        <v>437</v>
      </c>
      <c s="6"/>
      <c s="6"/>
      <c s="6"/>
      <c s="40">
        <f>0+Q405</f>
      </c>
      <c r="O405">
        <f>0+R405</f>
      </c>
      <c r="Q405">
        <f>0+I406+I410+I414+I418+I422</f>
      </c>
      <c>
        <f>0+O406+O410+O414+O418+O422</f>
      </c>
    </row>
    <row r="406" spans="1:16" ht="12.75">
      <c r="A406" s="25" t="s">
        <v>45</v>
      </c>
      <c s="29" t="s">
        <v>438</v>
      </c>
      <c s="29" t="s">
        <v>439</v>
      </c>
      <c s="25" t="s">
        <v>47</v>
      </c>
      <c s="30" t="s">
        <v>440</v>
      </c>
      <c s="31" t="s">
        <v>223</v>
      </c>
      <c s="32">
        <v>1</v>
      </c>
      <c s="33">
        <v>0</v>
      </c>
      <c s="33">
        <f>ROUND(ROUND(H406,2)*ROUND(G406,3),2)</f>
      </c>
      <c r="O406">
        <f>(I406*21)/100</f>
      </c>
      <c t="s">
        <v>23</v>
      </c>
    </row>
    <row r="407" spans="1:5" ht="12.75">
      <c r="A407" s="34" t="s">
        <v>50</v>
      </c>
      <c r="E407" s="35" t="s">
        <v>440</v>
      </c>
    </row>
    <row r="408" spans="1:5" ht="12.75">
      <c r="A408" s="36" t="s">
        <v>52</v>
      </c>
      <c r="E408" s="37" t="s">
        <v>47</v>
      </c>
    </row>
    <row r="409" spans="1:5" ht="12.75">
      <c r="A409" t="s">
        <v>54</v>
      </c>
      <c r="E409" s="35" t="s">
        <v>47</v>
      </c>
    </row>
    <row r="410" spans="1:16" ht="12.75">
      <c r="A410" s="25" t="s">
        <v>45</v>
      </c>
      <c s="29" t="s">
        <v>441</v>
      </c>
      <c s="29" t="s">
        <v>442</v>
      </c>
      <c s="25" t="s">
        <v>47</v>
      </c>
      <c s="30" t="s">
        <v>443</v>
      </c>
      <c s="31" t="s">
        <v>223</v>
      </c>
      <c s="32">
        <v>1</v>
      </c>
      <c s="33">
        <v>0</v>
      </c>
      <c s="33">
        <f>ROUND(ROUND(H410,2)*ROUND(G410,3),2)</f>
      </c>
      <c r="O410">
        <f>(I410*21)/100</f>
      </c>
      <c t="s">
        <v>23</v>
      </c>
    </row>
    <row r="411" spans="1:5" ht="12.75">
      <c r="A411" s="34" t="s">
        <v>50</v>
      </c>
      <c r="E411" s="35" t="s">
        <v>443</v>
      </c>
    </row>
    <row r="412" spans="1:5" ht="12.75">
      <c r="A412" s="36" t="s">
        <v>52</v>
      </c>
      <c r="E412" s="37" t="s">
        <v>47</v>
      </c>
    </row>
    <row r="413" spans="1:5" ht="12.75">
      <c r="A413" t="s">
        <v>54</v>
      </c>
      <c r="E413" s="35" t="s">
        <v>47</v>
      </c>
    </row>
    <row r="414" spans="1:16" ht="12.75">
      <c r="A414" s="25" t="s">
        <v>45</v>
      </c>
      <c s="29" t="s">
        <v>444</v>
      </c>
      <c s="29" t="s">
        <v>445</v>
      </c>
      <c s="25" t="s">
        <v>47</v>
      </c>
      <c s="30" t="s">
        <v>446</v>
      </c>
      <c s="31" t="s">
        <v>223</v>
      </c>
      <c s="32">
        <v>1</v>
      </c>
      <c s="33">
        <v>0</v>
      </c>
      <c s="33">
        <f>ROUND(ROUND(H414,2)*ROUND(G414,3),2)</f>
      </c>
      <c r="O414">
        <f>(I414*21)/100</f>
      </c>
      <c t="s">
        <v>23</v>
      </c>
    </row>
    <row r="415" spans="1:5" ht="12.75">
      <c r="A415" s="34" t="s">
        <v>50</v>
      </c>
      <c r="E415" s="35" t="s">
        <v>446</v>
      </c>
    </row>
    <row r="416" spans="1:5" ht="12.75">
      <c r="A416" s="36" t="s">
        <v>52</v>
      </c>
      <c r="E416" s="37" t="s">
        <v>47</v>
      </c>
    </row>
    <row r="417" spans="1:5" ht="12.75">
      <c r="A417" t="s">
        <v>54</v>
      </c>
      <c r="E417" s="35" t="s">
        <v>47</v>
      </c>
    </row>
    <row r="418" spans="1:16" ht="38.25">
      <c r="A418" s="25" t="s">
        <v>45</v>
      </c>
      <c s="29" t="s">
        <v>447</v>
      </c>
      <c s="29" t="s">
        <v>448</v>
      </c>
      <c s="25" t="s">
        <v>47</v>
      </c>
      <c s="30" t="s">
        <v>449</v>
      </c>
      <c s="31" t="s">
        <v>223</v>
      </c>
      <c s="32">
        <v>1</v>
      </c>
      <c s="33">
        <v>0</v>
      </c>
      <c s="33">
        <f>ROUND(ROUND(H418,2)*ROUND(G418,3),2)</f>
      </c>
      <c r="O418">
        <f>(I418*21)/100</f>
      </c>
      <c t="s">
        <v>23</v>
      </c>
    </row>
    <row r="419" spans="1:5" ht="38.25">
      <c r="A419" s="34" t="s">
        <v>50</v>
      </c>
      <c r="E419" s="35" t="s">
        <v>450</v>
      </c>
    </row>
    <row r="420" spans="1:5" ht="12.75">
      <c r="A420" s="36" t="s">
        <v>52</v>
      </c>
      <c r="E420" s="37" t="s">
        <v>47</v>
      </c>
    </row>
    <row r="421" spans="1:5" ht="12.75">
      <c r="A421" t="s">
        <v>54</v>
      </c>
      <c r="E421" s="35" t="s">
        <v>47</v>
      </c>
    </row>
    <row r="422" spans="1:16" ht="25.5">
      <c r="A422" s="25" t="s">
        <v>45</v>
      </c>
      <c s="29" t="s">
        <v>451</v>
      </c>
      <c s="29" t="s">
        <v>452</v>
      </c>
      <c s="25" t="s">
        <v>47</v>
      </c>
      <c s="30" t="s">
        <v>453</v>
      </c>
      <c s="31" t="s">
        <v>223</v>
      </c>
      <c s="32">
        <v>1</v>
      </c>
      <c s="33">
        <v>0</v>
      </c>
      <c s="33">
        <f>ROUND(ROUND(H422,2)*ROUND(G422,3),2)</f>
      </c>
      <c r="O422">
        <f>(I422*21)/100</f>
      </c>
      <c t="s">
        <v>23</v>
      </c>
    </row>
    <row r="423" spans="1:5" ht="25.5">
      <c r="A423" s="34" t="s">
        <v>50</v>
      </c>
      <c r="E423" s="35" t="s">
        <v>453</v>
      </c>
    </row>
    <row r="424" spans="1:5" ht="12.75">
      <c r="A424" s="36" t="s">
        <v>52</v>
      </c>
      <c r="E424" s="37" t="s">
        <v>47</v>
      </c>
    </row>
    <row r="425" spans="1:5" ht="12.75">
      <c r="A425" t="s">
        <v>54</v>
      </c>
      <c r="E425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0+O9+O14+O23+O36+O53+O58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458</v>
      </c>
      <c s="41">
        <f>0+I9+I14+I23+I36+I53+I58</f>
      </c>
      <c r="O3" t="s">
        <v>19</v>
      </c>
      <c t="s">
        <v>23</v>
      </c>
    </row>
    <row r="4" spans="1:16" ht="15" customHeight="1">
      <c r="A4" t="s">
        <v>17</v>
      </c>
      <c s="12" t="s">
        <v>454</v>
      </c>
      <c s="13" t="s">
        <v>455</v>
      </c>
      <c s="1"/>
      <c s="14" t="s">
        <v>456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457</v>
      </c>
      <c s="16" t="s">
        <v>18</v>
      </c>
      <c s="17" t="s">
        <v>458</v>
      </c>
      <c s="6"/>
      <c s="18" t="s">
        <v>459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460</v>
      </c>
      <c s="19"/>
      <c s="27" t="s">
        <v>461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76</v>
      </c>
      <c s="29" t="s">
        <v>462</v>
      </c>
      <c s="25" t="s">
        <v>47</v>
      </c>
      <c s="30" t="s">
        <v>463</v>
      </c>
      <c s="31" t="s">
        <v>94</v>
      </c>
      <c s="32">
        <v>32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464</v>
      </c>
    </row>
    <row r="12" spans="1:5" ht="204">
      <c r="A12" s="36" t="s">
        <v>52</v>
      </c>
      <c r="E12" s="37" t="s">
        <v>465</v>
      </c>
    </row>
    <row r="13" spans="1:5" ht="12.75">
      <c r="A13" t="s">
        <v>54</v>
      </c>
      <c r="E13" s="35" t="s">
        <v>47</v>
      </c>
    </row>
    <row r="14" spans="1:18" ht="12.75" customHeight="1">
      <c r="A14" s="6" t="s">
        <v>43</v>
      </c>
      <c s="6"/>
      <c s="39" t="s">
        <v>466</v>
      </c>
      <c s="6"/>
      <c s="27" t="s">
        <v>467</v>
      </c>
      <c s="6"/>
      <c s="6"/>
      <c s="6"/>
      <c s="40">
        <f>0+Q14</f>
      </c>
      <c r="O14">
        <f>0+R14</f>
      </c>
      <c r="Q14">
        <f>0+I15+I19</f>
      </c>
      <c>
        <f>0+O15+O19</f>
      </c>
    </row>
    <row r="15" spans="1:16" ht="25.5">
      <c r="A15" s="25" t="s">
        <v>45</v>
      </c>
      <c s="29" t="s">
        <v>40</v>
      </c>
      <c s="29" t="s">
        <v>468</v>
      </c>
      <c s="25" t="s">
        <v>47</v>
      </c>
      <c s="30" t="s">
        <v>469</v>
      </c>
      <c s="31" t="s">
        <v>180</v>
      </c>
      <c s="32">
        <v>15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470</v>
      </c>
    </row>
    <row r="17" spans="1:5" ht="153">
      <c r="A17" s="36" t="s">
        <v>52</v>
      </c>
      <c r="E17" s="37" t="s">
        <v>471</v>
      </c>
    </row>
    <row r="18" spans="1:5" ht="12.75">
      <c r="A18" t="s">
        <v>54</v>
      </c>
      <c r="E18" s="35" t="s">
        <v>47</v>
      </c>
    </row>
    <row r="19" spans="1:16" ht="25.5">
      <c r="A19" s="25" t="s">
        <v>45</v>
      </c>
      <c s="29" t="s">
        <v>42</v>
      </c>
      <c s="29" t="s">
        <v>472</v>
      </c>
      <c s="25" t="s">
        <v>47</v>
      </c>
      <c s="30" t="s">
        <v>473</v>
      </c>
      <c s="31" t="s">
        <v>180</v>
      </c>
      <c s="32">
        <v>17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474</v>
      </c>
    </row>
    <row r="21" spans="1:5" ht="153">
      <c r="A21" s="36" t="s">
        <v>52</v>
      </c>
      <c r="E21" s="37" t="s">
        <v>475</v>
      </c>
    </row>
    <row r="22" spans="1:5" ht="12.75">
      <c r="A22" t="s">
        <v>54</v>
      </c>
      <c r="E22" s="35" t="s">
        <v>47</v>
      </c>
    </row>
    <row r="23" spans="1:18" ht="12.75" customHeight="1">
      <c r="A23" s="6" t="s">
        <v>43</v>
      </c>
      <c s="6"/>
      <c s="39" t="s">
        <v>40</v>
      </c>
      <c s="6"/>
      <c s="27" t="s">
        <v>242</v>
      </c>
      <c s="6"/>
      <c s="6"/>
      <c s="6"/>
      <c s="40">
        <f>0+Q23</f>
      </c>
      <c r="O23">
        <f>0+R23</f>
      </c>
      <c r="Q23">
        <f>0+I24+I28+I32</f>
      </c>
      <c>
        <f>0+O24+O28+O32</f>
      </c>
    </row>
    <row r="24" spans="1:16" ht="12.75">
      <c r="A24" s="25" t="s">
        <v>45</v>
      </c>
      <c s="29" t="s">
        <v>29</v>
      </c>
      <c s="29" t="s">
        <v>476</v>
      </c>
      <c s="25" t="s">
        <v>47</v>
      </c>
      <c s="30" t="s">
        <v>477</v>
      </c>
      <c s="31" t="s">
        <v>49</v>
      </c>
      <c s="32">
        <v>4.5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25.5">
      <c r="A25" s="34" t="s">
        <v>50</v>
      </c>
      <c r="E25" s="35" t="s">
        <v>478</v>
      </c>
    </row>
    <row r="26" spans="1:5" ht="127.5">
      <c r="A26" s="36" t="s">
        <v>52</v>
      </c>
      <c r="E26" s="37" t="s">
        <v>479</v>
      </c>
    </row>
    <row r="27" spans="1:5" ht="12.75">
      <c r="A27" t="s">
        <v>54</v>
      </c>
      <c r="E27" s="35" t="s">
        <v>47</v>
      </c>
    </row>
    <row r="28" spans="1:16" ht="12.75">
      <c r="A28" s="25" t="s">
        <v>45</v>
      </c>
      <c s="29" t="s">
        <v>23</v>
      </c>
      <c s="29" t="s">
        <v>480</v>
      </c>
      <c s="25" t="s">
        <v>47</v>
      </c>
      <c s="30" t="s">
        <v>481</v>
      </c>
      <c s="31" t="s">
        <v>49</v>
      </c>
      <c s="32">
        <v>15.9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482</v>
      </c>
    </row>
    <row r="30" spans="1:5" ht="127.5">
      <c r="A30" s="36" t="s">
        <v>52</v>
      </c>
      <c r="E30" s="37" t="s">
        <v>483</v>
      </c>
    </row>
    <row r="31" spans="1:5" ht="12.75">
      <c r="A31" t="s">
        <v>54</v>
      </c>
      <c r="E31" s="35" t="s">
        <v>47</v>
      </c>
    </row>
    <row r="32" spans="1:16" ht="12.75">
      <c r="A32" s="25" t="s">
        <v>45</v>
      </c>
      <c s="29" t="s">
        <v>22</v>
      </c>
      <c s="29" t="s">
        <v>484</v>
      </c>
      <c s="25" t="s">
        <v>47</v>
      </c>
      <c s="30" t="s">
        <v>485</v>
      </c>
      <c s="31" t="s">
        <v>49</v>
      </c>
      <c s="32">
        <v>19.2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25.5">
      <c r="A33" s="34" t="s">
        <v>50</v>
      </c>
      <c r="E33" s="35" t="s">
        <v>486</v>
      </c>
    </row>
    <row r="34" spans="1:5" ht="63.75">
      <c r="A34" s="36" t="s">
        <v>52</v>
      </c>
      <c r="E34" s="37" t="s">
        <v>487</v>
      </c>
    </row>
    <row r="35" spans="1:5" ht="12.75">
      <c r="A35" t="s">
        <v>54</v>
      </c>
      <c r="E35" s="35" t="s">
        <v>47</v>
      </c>
    </row>
    <row r="36" spans="1:18" ht="12.75" customHeight="1">
      <c r="A36" s="6" t="s">
        <v>43</v>
      </c>
      <c s="6"/>
      <c s="39" t="s">
        <v>311</v>
      </c>
      <c s="6"/>
      <c s="27" t="s">
        <v>312</v>
      </c>
      <c s="6"/>
      <c s="6"/>
      <c s="6"/>
      <c s="40">
        <f>0+Q36</f>
      </c>
      <c r="O36">
        <f>0+R36</f>
      </c>
      <c r="Q36">
        <f>0+I37+I41+I45+I49</f>
      </c>
      <c>
        <f>0+O37+O41+O45+O49</f>
      </c>
    </row>
    <row r="37" spans="1:16" ht="12.75">
      <c r="A37" s="25" t="s">
        <v>45</v>
      </c>
      <c s="29" t="s">
        <v>33</v>
      </c>
      <c s="29" t="s">
        <v>488</v>
      </c>
      <c s="25" t="s">
        <v>47</v>
      </c>
      <c s="30" t="s">
        <v>489</v>
      </c>
      <c s="31" t="s">
        <v>105</v>
      </c>
      <c s="32">
        <v>2.429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490</v>
      </c>
    </row>
    <row r="39" spans="1:5" ht="12.75">
      <c r="A39" s="36" t="s">
        <v>52</v>
      </c>
      <c r="E39" s="37" t="s">
        <v>47</v>
      </c>
    </row>
    <row r="40" spans="1:5" ht="12.75">
      <c r="A40" t="s">
        <v>54</v>
      </c>
      <c r="E40" s="35" t="s">
        <v>47</v>
      </c>
    </row>
    <row r="41" spans="1:16" ht="25.5">
      <c r="A41" s="25" t="s">
        <v>45</v>
      </c>
      <c s="29" t="s">
        <v>35</v>
      </c>
      <c s="29" t="s">
        <v>491</v>
      </c>
      <c s="25" t="s">
        <v>47</v>
      </c>
      <c s="30" t="s">
        <v>492</v>
      </c>
      <c s="31" t="s">
        <v>105</v>
      </c>
      <c s="32">
        <v>2.429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25.5">
      <c r="A42" s="34" t="s">
        <v>50</v>
      </c>
      <c r="E42" s="35" t="s">
        <v>493</v>
      </c>
    </row>
    <row r="43" spans="1:5" ht="12.75">
      <c r="A43" s="36" t="s">
        <v>52</v>
      </c>
      <c r="E43" s="37" t="s">
        <v>47</v>
      </c>
    </row>
    <row r="44" spans="1:5" ht="12.75">
      <c r="A44" t="s">
        <v>54</v>
      </c>
      <c r="E44" s="35" t="s">
        <v>47</v>
      </c>
    </row>
    <row r="45" spans="1:16" ht="25.5">
      <c r="A45" s="25" t="s">
        <v>45</v>
      </c>
      <c s="29" t="s">
        <v>37</v>
      </c>
      <c s="29" t="s">
        <v>494</v>
      </c>
      <c s="25" t="s">
        <v>47</v>
      </c>
      <c s="30" t="s">
        <v>495</v>
      </c>
      <c s="31" t="s">
        <v>105</v>
      </c>
      <c s="32">
        <v>2.429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496</v>
      </c>
    </row>
    <row r="47" spans="1:5" ht="12.75">
      <c r="A47" s="36" t="s">
        <v>52</v>
      </c>
      <c r="E47" s="37" t="s">
        <v>47</v>
      </c>
    </row>
    <row r="48" spans="1:5" ht="12.75">
      <c r="A48" t="s">
        <v>54</v>
      </c>
      <c r="E48" s="35" t="s">
        <v>47</v>
      </c>
    </row>
    <row r="49" spans="1:16" ht="25.5">
      <c r="A49" s="25" t="s">
        <v>45</v>
      </c>
      <c s="29" t="s">
        <v>85</v>
      </c>
      <c s="29" t="s">
        <v>497</v>
      </c>
      <c s="25" t="s">
        <v>47</v>
      </c>
      <c s="30" t="s">
        <v>498</v>
      </c>
      <c s="31" t="s">
        <v>105</v>
      </c>
      <c s="32">
        <v>2.429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498</v>
      </c>
    </row>
    <row r="51" spans="1:5" ht="12.75">
      <c r="A51" s="36" t="s">
        <v>52</v>
      </c>
      <c r="E51" s="37" t="s">
        <v>47</v>
      </c>
    </row>
    <row r="52" spans="1:5" ht="12.75">
      <c r="A52" t="s">
        <v>54</v>
      </c>
      <c r="E52" s="35" t="s">
        <v>47</v>
      </c>
    </row>
    <row r="53" spans="1:18" ht="12.75" customHeight="1">
      <c r="A53" s="6" t="s">
        <v>43</v>
      </c>
      <c s="6"/>
      <c s="39" t="s">
        <v>499</v>
      </c>
      <c s="6"/>
      <c s="27" t="s">
        <v>500</v>
      </c>
      <c s="6"/>
      <c s="6"/>
      <c s="6"/>
      <c s="40">
        <f>0+Q53</f>
      </c>
      <c r="O53">
        <f>0+R53</f>
      </c>
      <c r="Q53">
        <f>0+I54</f>
      </c>
      <c>
        <f>0+O54</f>
      </c>
    </row>
    <row r="54" spans="1:16" ht="12.75">
      <c r="A54" s="25" t="s">
        <v>45</v>
      </c>
      <c s="29" t="s">
        <v>168</v>
      </c>
      <c s="29" t="s">
        <v>501</v>
      </c>
      <c s="25" t="s">
        <v>47</v>
      </c>
      <c s="30" t="s">
        <v>502</v>
      </c>
      <c s="31" t="s">
        <v>503</v>
      </c>
      <c s="32">
        <v>20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504</v>
      </c>
    </row>
    <row r="56" spans="1:5" ht="38.25">
      <c r="A56" s="36" t="s">
        <v>52</v>
      </c>
      <c r="E56" s="37" t="s">
        <v>505</v>
      </c>
    </row>
    <row r="57" spans="1:5" ht="12.75">
      <c r="A57" t="s">
        <v>54</v>
      </c>
      <c r="E57" s="35" t="s">
        <v>47</v>
      </c>
    </row>
    <row r="58" spans="1:18" ht="12.75" customHeight="1">
      <c r="A58" s="6" t="s">
        <v>43</v>
      </c>
      <c s="6"/>
      <c s="39" t="s">
        <v>323</v>
      </c>
      <c s="6"/>
      <c s="27" t="s">
        <v>324</v>
      </c>
      <c s="6"/>
      <c s="6"/>
      <c s="6"/>
      <c s="40">
        <f>0+Q58</f>
      </c>
      <c r="O58">
        <f>0+R58</f>
      </c>
      <c r="Q58">
        <f>0+I59+I63</f>
      </c>
      <c>
        <f>0+O59+O63</f>
      </c>
    </row>
    <row r="59" spans="1:16" ht="12.75">
      <c r="A59" s="25" t="s">
        <v>45</v>
      </c>
      <c s="29" t="s">
        <v>177</v>
      </c>
      <c s="29" t="s">
        <v>506</v>
      </c>
      <c s="25" t="s">
        <v>47</v>
      </c>
      <c s="30" t="s">
        <v>507</v>
      </c>
      <c s="31" t="s">
        <v>508</v>
      </c>
      <c s="32">
        <v>1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507</v>
      </c>
    </row>
    <row r="61" spans="1:5" ht="12.75">
      <c r="A61" s="36" t="s">
        <v>52</v>
      </c>
      <c r="E61" s="37" t="s">
        <v>47</v>
      </c>
    </row>
    <row r="62" spans="1:5" ht="12.75">
      <c r="A62" t="s">
        <v>54</v>
      </c>
      <c r="E62" s="35" t="s">
        <v>47</v>
      </c>
    </row>
    <row r="63" spans="1:16" ht="12.75">
      <c r="A63" s="25" t="s">
        <v>45</v>
      </c>
      <c s="29" t="s">
        <v>91</v>
      </c>
      <c s="29" t="s">
        <v>509</v>
      </c>
      <c s="25" t="s">
        <v>47</v>
      </c>
      <c s="30" t="s">
        <v>510</v>
      </c>
      <c s="31" t="s">
        <v>508</v>
      </c>
      <c s="32">
        <v>1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510</v>
      </c>
    </row>
    <row r="65" spans="1:5" ht="12.75">
      <c r="A65" s="36" t="s">
        <v>52</v>
      </c>
      <c r="E65" s="37" t="s">
        <v>47</v>
      </c>
    </row>
    <row r="66" spans="1:5" ht="12.75">
      <c r="A66" t="s">
        <v>54</v>
      </c>
      <c r="E66" s="35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0+O9+O38+O67+O72+O93+O122+O127+O140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511</v>
      </c>
      <c s="41">
        <f>0+I9+I38+I67+I72+I93+I122+I127+I140</f>
      </c>
      <c r="O3" t="s">
        <v>19</v>
      </c>
      <c t="s">
        <v>23</v>
      </c>
    </row>
    <row r="4" spans="1:16" ht="15" customHeight="1">
      <c r="A4" t="s">
        <v>17</v>
      </c>
      <c s="12" t="s">
        <v>454</v>
      </c>
      <c s="13" t="s">
        <v>455</v>
      </c>
      <c s="1"/>
      <c s="14" t="s">
        <v>456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457</v>
      </c>
      <c s="16" t="s">
        <v>18</v>
      </c>
      <c s="17" t="s">
        <v>511</v>
      </c>
      <c s="6"/>
      <c s="18" t="s">
        <v>512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325</v>
      </c>
      <c s="19"/>
      <c s="27" t="s">
        <v>513</v>
      </c>
      <c s="19"/>
      <c s="19"/>
      <c s="19"/>
      <c s="28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25" t="s">
        <v>45</v>
      </c>
      <c s="29" t="s">
        <v>37</v>
      </c>
      <c s="29" t="s">
        <v>514</v>
      </c>
      <c s="25" t="s">
        <v>47</v>
      </c>
      <c s="30" t="s">
        <v>515</v>
      </c>
      <c s="31" t="s">
        <v>94</v>
      </c>
      <c s="32">
        <v>103.84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515</v>
      </c>
    </row>
    <row r="12" spans="1:5" ht="12.75">
      <c r="A12" s="36" t="s">
        <v>52</v>
      </c>
      <c r="E12" s="37" t="s">
        <v>47</v>
      </c>
    </row>
    <row r="13" spans="1:5" ht="12.75">
      <c r="A13" t="s">
        <v>54</v>
      </c>
      <c r="E13" s="35" t="s">
        <v>47</v>
      </c>
    </row>
    <row r="14" spans="1:16" ht="12.75">
      <c r="A14" s="25" t="s">
        <v>45</v>
      </c>
      <c s="29" t="s">
        <v>29</v>
      </c>
      <c s="29" t="s">
        <v>516</v>
      </c>
      <c s="25" t="s">
        <v>47</v>
      </c>
      <c s="30" t="s">
        <v>517</v>
      </c>
      <c s="31" t="s">
        <v>49</v>
      </c>
      <c s="32">
        <v>9.6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518</v>
      </c>
    </row>
    <row r="16" spans="1:5" ht="204">
      <c r="A16" s="36" t="s">
        <v>52</v>
      </c>
      <c r="E16" s="37" t="s">
        <v>519</v>
      </c>
    </row>
    <row r="17" spans="1:5" ht="12.75">
      <c r="A17" t="s">
        <v>54</v>
      </c>
      <c r="E17" s="35" t="s">
        <v>47</v>
      </c>
    </row>
    <row r="18" spans="1:16" ht="12.75">
      <c r="A18" s="25" t="s">
        <v>45</v>
      </c>
      <c s="29" t="s">
        <v>23</v>
      </c>
      <c s="29" t="s">
        <v>520</v>
      </c>
      <c s="25" t="s">
        <v>47</v>
      </c>
      <c s="30" t="s">
        <v>521</v>
      </c>
      <c s="31" t="s">
        <v>49</v>
      </c>
      <c s="32">
        <v>9.6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522</v>
      </c>
    </row>
    <row r="20" spans="1:5" ht="12.75">
      <c r="A20" s="36" t="s">
        <v>52</v>
      </c>
      <c r="E20" s="37" t="s">
        <v>47</v>
      </c>
    </row>
    <row r="21" spans="1:5" ht="12.75">
      <c r="A21" t="s">
        <v>54</v>
      </c>
      <c r="E21" s="35" t="s">
        <v>47</v>
      </c>
    </row>
    <row r="22" spans="1:16" ht="12.75">
      <c r="A22" s="25" t="s">
        <v>45</v>
      </c>
      <c s="29" t="s">
        <v>22</v>
      </c>
      <c s="29" t="s">
        <v>523</v>
      </c>
      <c s="25" t="s">
        <v>47</v>
      </c>
      <c s="30" t="s">
        <v>524</v>
      </c>
      <c s="31" t="s">
        <v>49</v>
      </c>
      <c s="32">
        <v>28.32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525</v>
      </c>
    </row>
    <row r="24" spans="1:5" ht="204">
      <c r="A24" s="36" t="s">
        <v>52</v>
      </c>
      <c r="E24" s="37" t="s">
        <v>526</v>
      </c>
    </row>
    <row r="25" spans="1:5" ht="12.75">
      <c r="A25" t="s">
        <v>54</v>
      </c>
      <c r="E25" s="35" t="s">
        <v>47</v>
      </c>
    </row>
    <row r="26" spans="1:16" ht="12.75">
      <c r="A26" s="25" t="s">
        <v>45</v>
      </c>
      <c s="29" t="s">
        <v>33</v>
      </c>
      <c s="29" t="s">
        <v>527</v>
      </c>
      <c s="25" t="s">
        <v>47</v>
      </c>
      <c s="30" t="s">
        <v>528</v>
      </c>
      <c s="31" t="s">
        <v>94</v>
      </c>
      <c s="32">
        <v>94.4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529</v>
      </c>
    </row>
    <row r="28" spans="1:5" ht="204">
      <c r="A28" s="36" t="s">
        <v>52</v>
      </c>
      <c r="E28" s="37" t="s">
        <v>530</v>
      </c>
    </row>
    <row r="29" spans="1:5" ht="12.75">
      <c r="A29" t="s">
        <v>54</v>
      </c>
      <c r="E29" s="35" t="s">
        <v>47</v>
      </c>
    </row>
    <row r="30" spans="1:16" ht="12.75">
      <c r="A30" s="25" t="s">
        <v>45</v>
      </c>
      <c s="29" t="s">
        <v>35</v>
      </c>
      <c s="29" t="s">
        <v>531</v>
      </c>
      <c s="25" t="s">
        <v>47</v>
      </c>
      <c s="30" t="s">
        <v>532</v>
      </c>
      <c s="31" t="s">
        <v>94</v>
      </c>
      <c s="32">
        <v>94.4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38.25">
      <c r="A31" s="34" t="s">
        <v>50</v>
      </c>
      <c r="E31" s="35" t="s">
        <v>533</v>
      </c>
    </row>
    <row r="32" spans="1:5" ht="204">
      <c r="A32" s="36" t="s">
        <v>52</v>
      </c>
      <c r="E32" s="37" t="s">
        <v>534</v>
      </c>
    </row>
    <row r="33" spans="1:5" ht="12.75">
      <c r="A33" t="s">
        <v>54</v>
      </c>
      <c r="E33" s="35" t="s">
        <v>47</v>
      </c>
    </row>
    <row r="34" spans="1:16" ht="12.75">
      <c r="A34" s="25" t="s">
        <v>45</v>
      </c>
      <c s="29" t="s">
        <v>85</v>
      </c>
      <c s="29" t="s">
        <v>535</v>
      </c>
      <c s="25" t="s">
        <v>47</v>
      </c>
      <c s="30" t="s">
        <v>536</v>
      </c>
      <c s="31" t="s">
        <v>49</v>
      </c>
      <c s="32">
        <v>39.6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537</v>
      </c>
    </row>
    <row r="36" spans="1:5" ht="12.75">
      <c r="A36" s="36" t="s">
        <v>52</v>
      </c>
      <c r="E36" s="37" t="s">
        <v>47</v>
      </c>
    </row>
    <row r="37" spans="1:5" ht="12.75">
      <c r="A37" t="s">
        <v>54</v>
      </c>
      <c r="E37" s="35" t="s">
        <v>47</v>
      </c>
    </row>
    <row r="38" spans="1:18" ht="12.75" customHeight="1">
      <c r="A38" s="6" t="s">
        <v>43</v>
      </c>
      <c s="6"/>
      <c s="39" t="s">
        <v>328</v>
      </c>
      <c s="6"/>
      <c s="27" t="s">
        <v>538</v>
      </c>
      <c s="6"/>
      <c s="6"/>
      <c s="6"/>
      <c s="40">
        <f>0+Q38</f>
      </c>
      <c r="O38">
        <f>0+R38</f>
      </c>
      <c r="Q38">
        <f>0+I39+I43+I47+I51+I55+I59+I63</f>
      </c>
      <c>
        <f>0+O39+O43+O47+O51+O55+O59+O63</f>
      </c>
    </row>
    <row r="39" spans="1:16" ht="12.75">
      <c r="A39" s="25" t="s">
        <v>45</v>
      </c>
      <c s="29" t="s">
        <v>40</v>
      </c>
      <c s="29" t="s">
        <v>514</v>
      </c>
      <c s="25" t="s">
        <v>47</v>
      </c>
      <c s="30" t="s">
        <v>515</v>
      </c>
      <c s="31" t="s">
        <v>94</v>
      </c>
      <c s="32">
        <v>103.84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515</v>
      </c>
    </row>
    <row r="41" spans="1:5" ht="12.75">
      <c r="A41" s="36" t="s">
        <v>52</v>
      </c>
      <c r="E41" s="37" t="s">
        <v>47</v>
      </c>
    </row>
    <row r="42" spans="1:5" ht="12.75">
      <c r="A42" t="s">
        <v>54</v>
      </c>
      <c r="E42" s="35" t="s">
        <v>47</v>
      </c>
    </row>
    <row r="43" spans="1:16" ht="12.75">
      <c r="A43" s="25" t="s">
        <v>45</v>
      </c>
      <c s="29" t="s">
        <v>97</v>
      </c>
      <c s="29" t="s">
        <v>539</v>
      </c>
      <c s="25" t="s">
        <v>47</v>
      </c>
      <c s="30" t="s">
        <v>540</v>
      </c>
      <c s="31" t="s">
        <v>223</v>
      </c>
      <c s="32">
        <v>1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540</v>
      </c>
    </row>
    <row r="45" spans="1:5" ht="12.75">
      <c r="A45" s="36" t="s">
        <v>52</v>
      </c>
      <c r="E45" s="37" t="s">
        <v>47</v>
      </c>
    </row>
    <row r="46" spans="1:5" ht="12.75">
      <c r="A46" t="s">
        <v>54</v>
      </c>
      <c r="E46" s="35" t="s">
        <v>47</v>
      </c>
    </row>
    <row r="47" spans="1:16" ht="12.75">
      <c r="A47" s="25" t="s">
        <v>45</v>
      </c>
      <c s="29" t="s">
        <v>76</v>
      </c>
      <c s="29" t="s">
        <v>531</v>
      </c>
      <c s="25" t="s">
        <v>47</v>
      </c>
      <c s="30" t="s">
        <v>532</v>
      </c>
      <c s="31" t="s">
        <v>94</v>
      </c>
      <c s="32">
        <v>94.4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38.25">
      <c r="A48" s="34" t="s">
        <v>50</v>
      </c>
      <c r="E48" s="35" t="s">
        <v>533</v>
      </c>
    </row>
    <row r="49" spans="1:5" ht="204">
      <c r="A49" s="36" t="s">
        <v>52</v>
      </c>
      <c r="E49" s="37" t="s">
        <v>534</v>
      </c>
    </row>
    <row r="50" spans="1:5" ht="12.75">
      <c r="A50" t="s">
        <v>54</v>
      </c>
      <c r="E50" s="35" t="s">
        <v>47</v>
      </c>
    </row>
    <row r="51" spans="1:16" ht="12.75">
      <c r="A51" s="25" t="s">
        <v>45</v>
      </c>
      <c s="29" t="s">
        <v>42</v>
      </c>
      <c s="29" t="s">
        <v>541</v>
      </c>
      <c s="25" t="s">
        <v>47</v>
      </c>
      <c s="30" t="s">
        <v>542</v>
      </c>
      <c s="31" t="s">
        <v>49</v>
      </c>
      <c s="32">
        <v>14.16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543</v>
      </c>
    </row>
    <row r="53" spans="1:5" ht="204">
      <c r="A53" s="36" t="s">
        <v>52</v>
      </c>
      <c r="E53" s="37" t="s">
        <v>544</v>
      </c>
    </row>
    <row r="54" spans="1:5" ht="12.75">
      <c r="A54" t="s">
        <v>54</v>
      </c>
      <c r="E54" s="35" t="s">
        <v>47</v>
      </c>
    </row>
    <row r="55" spans="1:16" ht="12.75">
      <c r="A55" s="25" t="s">
        <v>45</v>
      </c>
      <c s="29" t="s">
        <v>168</v>
      </c>
      <c s="29" t="s">
        <v>545</v>
      </c>
      <c s="25" t="s">
        <v>47</v>
      </c>
      <c s="30" t="s">
        <v>546</v>
      </c>
      <c s="31" t="s">
        <v>49</v>
      </c>
      <c s="32">
        <v>14.16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547</v>
      </c>
    </row>
    <row r="57" spans="1:5" ht="12.75">
      <c r="A57" s="36" t="s">
        <v>52</v>
      </c>
      <c r="E57" s="37" t="s">
        <v>47</v>
      </c>
    </row>
    <row r="58" spans="1:5" ht="12.75">
      <c r="A58" t="s">
        <v>54</v>
      </c>
      <c r="E58" s="35" t="s">
        <v>47</v>
      </c>
    </row>
    <row r="59" spans="1:16" ht="12.75">
      <c r="A59" s="25" t="s">
        <v>45</v>
      </c>
      <c s="29" t="s">
        <v>177</v>
      </c>
      <c s="29" t="s">
        <v>548</v>
      </c>
      <c s="25" t="s">
        <v>47</v>
      </c>
      <c s="30" t="s">
        <v>549</v>
      </c>
      <c s="31" t="s">
        <v>94</v>
      </c>
      <c s="32">
        <v>32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50</v>
      </c>
      <c r="E60" s="35" t="s">
        <v>550</v>
      </c>
    </row>
    <row r="61" spans="1:5" ht="204">
      <c r="A61" s="36" t="s">
        <v>52</v>
      </c>
      <c r="E61" s="37" t="s">
        <v>551</v>
      </c>
    </row>
    <row r="62" spans="1:5" ht="12.75">
      <c r="A62" t="s">
        <v>54</v>
      </c>
      <c r="E62" s="35" t="s">
        <v>47</v>
      </c>
    </row>
    <row r="63" spans="1:16" ht="12.75">
      <c r="A63" s="25" t="s">
        <v>45</v>
      </c>
      <c s="29" t="s">
        <v>91</v>
      </c>
      <c s="29" t="s">
        <v>535</v>
      </c>
      <c s="25" t="s">
        <v>47</v>
      </c>
      <c s="30" t="s">
        <v>536</v>
      </c>
      <c s="31" t="s">
        <v>49</v>
      </c>
      <c s="32">
        <v>39.6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537</v>
      </c>
    </row>
    <row r="65" spans="1:5" ht="12.75">
      <c r="A65" s="36" t="s">
        <v>52</v>
      </c>
      <c r="E65" s="37" t="s">
        <v>47</v>
      </c>
    </row>
    <row r="66" spans="1:5" ht="12.75">
      <c r="A66" t="s">
        <v>54</v>
      </c>
      <c r="E66" s="35" t="s">
        <v>47</v>
      </c>
    </row>
    <row r="67" spans="1:18" ht="12.75" customHeight="1">
      <c r="A67" s="6" t="s">
        <v>43</v>
      </c>
      <c s="6"/>
      <c s="39" t="s">
        <v>552</v>
      </c>
      <c s="6"/>
      <c s="27" t="s">
        <v>553</v>
      </c>
      <c s="6"/>
      <c s="6"/>
      <c s="6"/>
      <c s="40">
        <f>0+Q67</f>
      </c>
      <c r="O67">
        <f>0+R67</f>
      </c>
      <c r="Q67">
        <f>0+I68</f>
      </c>
      <c>
        <f>0+O68</f>
      </c>
    </row>
    <row r="68" spans="1:16" ht="25.5">
      <c r="A68" s="25" t="s">
        <v>45</v>
      </c>
      <c s="29" t="s">
        <v>139</v>
      </c>
      <c s="29" t="s">
        <v>554</v>
      </c>
      <c s="25" t="s">
        <v>47</v>
      </c>
      <c s="30" t="s">
        <v>555</v>
      </c>
      <c s="31" t="s">
        <v>223</v>
      </c>
      <c s="32">
        <v>26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25.5">
      <c r="A69" s="34" t="s">
        <v>50</v>
      </c>
      <c r="E69" s="35" t="s">
        <v>555</v>
      </c>
    </row>
    <row r="70" spans="1:5" ht="12.75">
      <c r="A70" s="36" t="s">
        <v>52</v>
      </c>
      <c r="E70" s="37" t="s">
        <v>47</v>
      </c>
    </row>
    <row r="71" spans="1:5" ht="12.75">
      <c r="A71" t="s">
        <v>54</v>
      </c>
      <c r="E71" s="35" t="s">
        <v>47</v>
      </c>
    </row>
    <row r="72" spans="1:18" ht="12.75" customHeight="1">
      <c r="A72" s="6" t="s">
        <v>43</v>
      </c>
      <c s="6"/>
      <c s="39" t="s">
        <v>466</v>
      </c>
      <c s="6"/>
      <c s="27" t="s">
        <v>467</v>
      </c>
      <c s="6"/>
      <c s="6"/>
      <c s="6"/>
      <c s="40">
        <f>0+Q72</f>
      </c>
      <c r="O72">
        <f>0+R72</f>
      </c>
      <c r="Q72">
        <f>0+I73+I77+I81+I85+I89</f>
      </c>
      <c>
        <f>0+O73+O77+O81+O85+O89</f>
      </c>
    </row>
    <row r="73" spans="1:16" ht="25.5">
      <c r="A73" s="25" t="s">
        <v>45</v>
      </c>
      <c s="29" t="s">
        <v>144</v>
      </c>
      <c s="29" t="s">
        <v>556</v>
      </c>
      <c s="25" t="s">
        <v>47</v>
      </c>
      <c s="30" t="s">
        <v>557</v>
      </c>
      <c s="31" t="s">
        <v>180</v>
      </c>
      <c s="32">
        <v>1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38.25">
      <c r="A74" s="34" t="s">
        <v>50</v>
      </c>
      <c r="E74" s="35" t="s">
        <v>558</v>
      </c>
    </row>
    <row r="75" spans="1:5" ht="12.75">
      <c r="A75" s="36" t="s">
        <v>52</v>
      </c>
      <c r="E75" s="37" t="s">
        <v>47</v>
      </c>
    </row>
    <row r="76" spans="1:5" ht="12.75">
      <c r="A76" t="s">
        <v>54</v>
      </c>
      <c r="E76" s="35" t="s">
        <v>47</v>
      </c>
    </row>
    <row r="77" spans="1:16" ht="25.5">
      <c r="A77" s="25" t="s">
        <v>45</v>
      </c>
      <c s="29" t="s">
        <v>149</v>
      </c>
      <c s="29" t="s">
        <v>559</v>
      </c>
      <c s="25" t="s">
        <v>47</v>
      </c>
      <c s="30" t="s">
        <v>560</v>
      </c>
      <c s="31" t="s">
        <v>180</v>
      </c>
      <c s="32">
        <v>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38.25">
      <c r="A78" s="34" t="s">
        <v>50</v>
      </c>
      <c r="E78" s="35" t="s">
        <v>561</v>
      </c>
    </row>
    <row r="79" spans="1:5" ht="12.75">
      <c r="A79" s="36" t="s">
        <v>52</v>
      </c>
      <c r="E79" s="37" t="s">
        <v>47</v>
      </c>
    </row>
    <row r="80" spans="1:5" ht="12.75">
      <c r="A80" t="s">
        <v>54</v>
      </c>
      <c r="E80" s="35" t="s">
        <v>47</v>
      </c>
    </row>
    <row r="81" spans="1:16" ht="25.5">
      <c r="A81" s="25" t="s">
        <v>45</v>
      </c>
      <c s="29" t="s">
        <v>153</v>
      </c>
      <c s="29" t="s">
        <v>562</v>
      </c>
      <c s="25" t="s">
        <v>47</v>
      </c>
      <c s="30" t="s">
        <v>563</v>
      </c>
      <c s="31" t="s">
        <v>180</v>
      </c>
      <c s="32">
        <v>10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51">
      <c r="A82" s="34" t="s">
        <v>50</v>
      </c>
      <c r="E82" s="35" t="s">
        <v>564</v>
      </c>
    </row>
    <row r="83" spans="1:5" ht="12.75">
      <c r="A83" s="36" t="s">
        <v>52</v>
      </c>
      <c r="E83" s="37" t="s">
        <v>47</v>
      </c>
    </row>
    <row r="84" spans="1:5" ht="12.75">
      <c r="A84" t="s">
        <v>54</v>
      </c>
      <c r="E84" s="35" t="s">
        <v>47</v>
      </c>
    </row>
    <row r="85" spans="1:16" ht="25.5">
      <c r="A85" s="25" t="s">
        <v>45</v>
      </c>
      <c s="29" t="s">
        <v>125</v>
      </c>
      <c s="29" t="s">
        <v>565</v>
      </c>
      <c s="25" t="s">
        <v>47</v>
      </c>
      <c s="30" t="s">
        <v>566</v>
      </c>
      <c s="31" t="s">
        <v>180</v>
      </c>
      <c s="32">
        <v>8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38.25">
      <c r="A86" s="34" t="s">
        <v>50</v>
      </c>
      <c r="E86" s="35" t="s">
        <v>567</v>
      </c>
    </row>
    <row r="87" spans="1:5" ht="12.75">
      <c r="A87" s="36" t="s">
        <v>52</v>
      </c>
      <c r="E87" s="37" t="s">
        <v>47</v>
      </c>
    </row>
    <row r="88" spans="1:5" ht="12.75">
      <c r="A88" t="s">
        <v>54</v>
      </c>
      <c r="E88" s="35" t="s">
        <v>47</v>
      </c>
    </row>
    <row r="89" spans="1:16" ht="25.5">
      <c r="A89" s="25" t="s">
        <v>45</v>
      </c>
      <c s="29" t="s">
        <v>130</v>
      </c>
      <c s="29" t="s">
        <v>568</v>
      </c>
      <c s="25" t="s">
        <v>47</v>
      </c>
      <c s="30" t="s">
        <v>569</v>
      </c>
      <c s="31" t="s">
        <v>180</v>
      </c>
      <c s="32">
        <v>6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51">
      <c r="A90" s="34" t="s">
        <v>50</v>
      </c>
      <c r="E90" s="35" t="s">
        <v>570</v>
      </c>
    </row>
    <row r="91" spans="1:5" ht="12.75">
      <c r="A91" s="36" t="s">
        <v>52</v>
      </c>
      <c r="E91" s="37" t="s">
        <v>47</v>
      </c>
    </row>
    <row r="92" spans="1:5" ht="12.75">
      <c r="A92" t="s">
        <v>54</v>
      </c>
      <c r="E92" s="35" t="s">
        <v>47</v>
      </c>
    </row>
    <row r="93" spans="1:18" ht="12.75" customHeight="1">
      <c r="A93" s="6" t="s">
        <v>43</v>
      </c>
      <c s="6"/>
      <c s="39" t="s">
        <v>571</v>
      </c>
      <c s="6"/>
      <c s="27" t="s">
        <v>572</v>
      </c>
      <c s="6"/>
      <c s="6"/>
      <c s="6"/>
      <c s="40">
        <f>0+Q93</f>
      </c>
      <c r="O93">
        <f>0+R93</f>
      </c>
      <c r="Q93">
        <f>0+I94+I98+I102+I106+I110+I114+I118</f>
      </c>
      <c>
        <f>0+O94+O98+O102+O106+O110+O114+O118</f>
      </c>
    </row>
    <row r="94" spans="1:16" ht="12.75">
      <c r="A94" s="25" t="s">
        <v>45</v>
      </c>
      <c s="29" t="s">
        <v>163</v>
      </c>
      <c s="29" t="s">
        <v>573</v>
      </c>
      <c s="25" t="s">
        <v>47</v>
      </c>
      <c s="30" t="s">
        <v>574</v>
      </c>
      <c s="31" t="s">
        <v>49</v>
      </c>
      <c s="32">
        <v>55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574</v>
      </c>
    </row>
    <row r="96" spans="1:5" ht="12.75">
      <c r="A96" s="36" t="s">
        <v>52</v>
      </c>
      <c r="E96" s="37" t="s">
        <v>47</v>
      </c>
    </row>
    <row r="97" spans="1:5" ht="12.75">
      <c r="A97" t="s">
        <v>54</v>
      </c>
      <c r="E97" s="35" t="s">
        <v>47</v>
      </c>
    </row>
    <row r="98" spans="1:16" ht="12.75">
      <c r="A98" s="25" t="s">
        <v>45</v>
      </c>
      <c s="29" t="s">
        <v>247</v>
      </c>
      <c s="29" t="s">
        <v>575</v>
      </c>
      <c s="25" t="s">
        <v>47</v>
      </c>
      <c s="30" t="s">
        <v>576</v>
      </c>
      <c s="31" t="s">
        <v>49</v>
      </c>
      <c s="32">
        <v>43.56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576</v>
      </c>
    </row>
    <row r="100" spans="1:5" ht="12.75">
      <c r="A100" s="36" t="s">
        <v>52</v>
      </c>
      <c r="E100" s="37" t="s">
        <v>47</v>
      </c>
    </row>
    <row r="101" spans="1:5" ht="12.75">
      <c r="A101" t="s">
        <v>54</v>
      </c>
      <c r="E101" s="35" t="s">
        <v>47</v>
      </c>
    </row>
    <row r="102" spans="1:16" ht="12.75">
      <c r="A102" s="25" t="s">
        <v>45</v>
      </c>
      <c s="29" t="s">
        <v>135</v>
      </c>
      <c s="29" t="s">
        <v>577</v>
      </c>
      <c s="25" t="s">
        <v>47</v>
      </c>
      <c s="30" t="s">
        <v>578</v>
      </c>
      <c s="31" t="s">
        <v>49</v>
      </c>
      <c s="32">
        <v>28.32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579</v>
      </c>
    </row>
    <row r="104" spans="1:5" ht="38.25">
      <c r="A104" s="36" t="s">
        <v>52</v>
      </c>
      <c r="E104" s="37" t="s">
        <v>580</v>
      </c>
    </row>
    <row r="105" spans="1:5" ht="12.75">
      <c r="A105" t="s">
        <v>54</v>
      </c>
      <c r="E105" s="35" t="s">
        <v>47</v>
      </c>
    </row>
    <row r="106" spans="1:16" ht="12.75">
      <c r="A106" s="25" t="s">
        <v>45</v>
      </c>
      <c s="29" t="s">
        <v>158</v>
      </c>
      <c s="29" t="s">
        <v>581</v>
      </c>
      <c s="25" t="s">
        <v>47</v>
      </c>
      <c s="30" t="s">
        <v>582</v>
      </c>
      <c s="31" t="s">
        <v>49</v>
      </c>
      <c s="32">
        <v>50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25.5">
      <c r="A107" s="34" t="s">
        <v>50</v>
      </c>
      <c r="E107" s="35" t="s">
        <v>583</v>
      </c>
    </row>
    <row r="108" spans="1:5" ht="12.75">
      <c r="A108" s="36" t="s">
        <v>52</v>
      </c>
      <c r="E108" s="37" t="s">
        <v>47</v>
      </c>
    </row>
    <row r="109" spans="1:5" ht="12.75">
      <c r="A109" t="s">
        <v>54</v>
      </c>
      <c r="E109" s="35" t="s">
        <v>47</v>
      </c>
    </row>
    <row r="110" spans="1:16" ht="12.75">
      <c r="A110" s="25" t="s">
        <v>45</v>
      </c>
      <c s="29" t="s">
        <v>243</v>
      </c>
      <c s="29" t="s">
        <v>584</v>
      </c>
      <c s="25" t="s">
        <v>47</v>
      </c>
      <c s="30" t="s">
        <v>585</v>
      </c>
      <c s="31" t="s">
        <v>49</v>
      </c>
      <c s="32">
        <v>39.6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25.5">
      <c r="A111" s="34" t="s">
        <v>50</v>
      </c>
      <c r="E111" s="35" t="s">
        <v>586</v>
      </c>
    </row>
    <row r="112" spans="1:5" ht="12.75">
      <c r="A112" s="36" t="s">
        <v>52</v>
      </c>
      <c r="E112" s="37" t="s">
        <v>47</v>
      </c>
    </row>
    <row r="113" spans="1:5" ht="12.75">
      <c r="A113" t="s">
        <v>54</v>
      </c>
      <c r="E113" s="35" t="s">
        <v>47</v>
      </c>
    </row>
    <row r="114" spans="1:16" ht="12.75">
      <c r="A114" s="25" t="s">
        <v>45</v>
      </c>
      <c s="29" t="s">
        <v>251</v>
      </c>
      <c s="29" t="s">
        <v>587</v>
      </c>
      <c s="25" t="s">
        <v>47</v>
      </c>
      <c s="30" t="s">
        <v>588</v>
      </c>
      <c s="31" t="s">
        <v>49</v>
      </c>
      <c s="32">
        <v>28.32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25.5">
      <c r="A115" s="34" t="s">
        <v>50</v>
      </c>
      <c r="E115" s="35" t="s">
        <v>589</v>
      </c>
    </row>
    <row r="116" spans="1:5" ht="38.25">
      <c r="A116" s="36" t="s">
        <v>52</v>
      </c>
      <c r="E116" s="37" t="s">
        <v>590</v>
      </c>
    </row>
    <row r="117" spans="1:5" ht="12.75">
      <c r="A117" t="s">
        <v>54</v>
      </c>
      <c r="E117" s="35" t="s">
        <v>47</v>
      </c>
    </row>
    <row r="118" spans="1:16" ht="25.5">
      <c r="A118" s="25" t="s">
        <v>45</v>
      </c>
      <c s="29" t="s">
        <v>256</v>
      </c>
      <c s="29" t="s">
        <v>591</v>
      </c>
      <c s="25" t="s">
        <v>47</v>
      </c>
      <c s="30" t="s">
        <v>592</v>
      </c>
      <c s="31" t="s">
        <v>49</v>
      </c>
      <c s="32">
        <v>28.32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25.5">
      <c r="A119" s="34" t="s">
        <v>50</v>
      </c>
      <c r="E119" s="35" t="s">
        <v>593</v>
      </c>
    </row>
    <row r="120" spans="1:5" ht="204">
      <c r="A120" s="36" t="s">
        <v>52</v>
      </c>
      <c r="E120" s="37" t="s">
        <v>594</v>
      </c>
    </row>
    <row r="121" spans="1:5" ht="12.75">
      <c r="A121" t="s">
        <v>54</v>
      </c>
      <c r="E121" s="35" t="s">
        <v>47</v>
      </c>
    </row>
    <row r="122" spans="1:18" ht="12.75" customHeight="1">
      <c r="A122" s="6" t="s">
        <v>43</v>
      </c>
      <c s="6"/>
      <c s="39" t="s">
        <v>40</v>
      </c>
      <c s="6"/>
      <c s="27" t="s">
        <v>242</v>
      </c>
      <c s="6"/>
      <c s="6"/>
      <c s="6"/>
      <c s="40">
        <f>0+Q122</f>
      </c>
      <c r="O122">
        <f>0+R122</f>
      </c>
      <c r="Q122">
        <f>0+I123</f>
      </c>
      <c>
        <f>0+O123</f>
      </c>
    </row>
    <row r="123" spans="1:16" ht="12.75">
      <c r="A123" s="25" t="s">
        <v>45</v>
      </c>
      <c s="29" t="s">
        <v>173</v>
      </c>
      <c s="29" t="s">
        <v>595</v>
      </c>
      <c s="25" t="s">
        <v>47</v>
      </c>
      <c s="30" t="s">
        <v>596</v>
      </c>
      <c s="31" t="s">
        <v>49</v>
      </c>
      <c s="32">
        <v>50</v>
      </c>
      <c s="33">
        <v>0</v>
      </c>
      <c s="33">
        <f>ROUND(ROUND(H123,2)*ROUND(G123,3),2)</f>
      </c>
      <c r="O123">
        <f>(I123*21)/100</f>
      </c>
      <c t="s">
        <v>23</v>
      </c>
    </row>
    <row r="124" spans="1:5" ht="25.5">
      <c r="A124" s="34" t="s">
        <v>50</v>
      </c>
      <c r="E124" s="35" t="s">
        <v>597</v>
      </c>
    </row>
    <row r="125" spans="1:5" ht="12.75">
      <c r="A125" s="36" t="s">
        <v>52</v>
      </c>
      <c r="E125" s="37" t="s">
        <v>47</v>
      </c>
    </row>
    <row r="126" spans="1:5" ht="12.75">
      <c r="A126" t="s">
        <v>54</v>
      </c>
      <c r="E126" s="35" t="s">
        <v>47</v>
      </c>
    </row>
    <row r="127" spans="1:18" ht="12.75" customHeight="1">
      <c r="A127" s="6" t="s">
        <v>43</v>
      </c>
      <c s="6"/>
      <c s="39" t="s">
        <v>286</v>
      </c>
      <c s="6"/>
      <c s="27" t="s">
        <v>287</v>
      </c>
      <c s="6"/>
      <c s="6"/>
      <c s="6"/>
      <c s="40">
        <f>0+Q127</f>
      </c>
      <c r="O127">
        <f>0+R127</f>
      </c>
      <c r="Q127">
        <f>0+I128+I132+I136</f>
      </c>
      <c>
        <f>0+O128+O132+O136</f>
      </c>
    </row>
    <row r="128" spans="1:16" ht="12.75">
      <c r="A128" s="25" t="s">
        <v>45</v>
      </c>
      <c s="29" t="s">
        <v>102</v>
      </c>
      <c s="29" t="s">
        <v>598</v>
      </c>
      <c s="25" t="s">
        <v>47</v>
      </c>
      <c s="30" t="s">
        <v>599</v>
      </c>
      <c s="31" t="s">
        <v>600</v>
      </c>
      <c s="32">
        <v>2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601</v>
      </c>
    </row>
    <row r="130" spans="1:5" ht="12.75">
      <c r="A130" s="36" t="s">
        <v>52</v>
      </c>
      <c r="E130" s="37" t="s">
        <v>47</v>
      </c>
    </row>
    <row r="131" spans="1:5" ht="12.75">
      <c r="A131" t="s">
        <v>54</v>
      </c>
      <c r="E131" s="35" t="s">
        <v>47</v>
      </c>
    </row>
    <row r="132" spans="1:16" ht="25.5">
      <c r="A132" s="25" t="s">
        <v>45</v>
      </c>
      <c s="29" t="s">
        <v>108</v>
      </c>
      <c s="29" t="s">
        <v>602</v>
      </c>
      <c s="25" t="s">
        <v>47</v>
      </c>
      <c s="30" t="s">
        <v>603</v>
      </c>
      <c s="31" t="s">
        <v>600</v>
      </c>
      <c s="32">
        <v>10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25.5">
      <c r="A133" s="34" t="s">
        <v>50</v>
      </c>
      <c r="E133" s="35" t="s">
        <v>604</v>
      </c>
    </row>
    <row r="134" spans="1:5" ht="12.75">
      <c r="A134" s="36" t="s">
        <v>52</v>
      </c>
      <c r="E134" s="37" t="s">
        <v>47</v>
      </c>
    </row>
    <row r="135" spans="1:5" ht="12.75">
      <c r="A135" t="s">
        <v>54</v>
      </c>
      <c r="E135" s="35" t="s">
        <v>47</v>
      </c>
    </row>
    <row r="136" spans="1:16" ht="12.75">
      <c r="A136" s="25" t="s">
        <v>45</v>
      </c>
      <c s="29" t="s">
        <v>113</v>
      </c>
      <c s="29" t="s">
        <v>605</v>
      </c>
      <c s="25" t="s">
        <v>47</v>
      </c>
      <c s="30" t="s">
        <v>606</v>
      </c>
      <c s="31" t="s">
        <v>600</v>
      </c>
      <c s="32">
        <v>2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12.75">
      <c r="A137" s="34" t="s">
        <v>50</v>
      </c>
      <c r="E137" s="35" t="s">
        <v>607</v>
      </c>
    </row>
    <row r="138" spans="1:5" ht="12.75">
      <c r="A138" s="36" t="s">
        <v>52</v>
      </c>
      <c r="E138" s="37" t="s">
        <v>47</v>
      </c>
    </row>
    <row r="139" spans="1:5" ht="12.75">
      <c r="A139" t="s">
        <v>54</v>
      </c>
      <c r="E139" s="35" t="s">
        <v>47</v>
      </c>
    </row>
    <row r="140" spans="1:18" ht="12.75" customHeight="1">
      <c r="A140" s="6" t="s">
        <v>43</v>
      </c>
      <c s="6"/>
      <c s="39" t="s">
        <v>317</v>
      </c>
      <c s="6"/>
      <c s="27" t="s">
        <v>318</v>
      </c>
      <c s="6"/>
      <c s="6"/>
      <c s="6"/>
      <c s="40">
        <f>0+Q140</f>
      </c>
      <c r="O140">
        <f>0+R140</f>
      </c>
      <c r="Q140">
        <f>0+I141</f>
      </c>
      <c>
        <f>0+O141</f>
      </c>
    </row>
    <row r="141" spans="1:16" ht="12.75">
      <c r="A141" s="25" t="s">
        <v>45</v>
      </c>
      <c s="29" t="s">
        <v>122</v>
      </c>
      <c s="29" t="s">
        <v>608</v>
      </c>
      <c s="25" t="s">
        <v>47</v>
      </c>
      <c s="30" t="s">
        <v>609</v>
      </c>
      <c s="31" t="s">
        <v>105</v>
      </c>
      <c s="32">
        <v>2.169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38.25">
      <c r="A142" s="34" t="s">
        <v>50</v>
      </c>
      <c r="E142" s="35" t="s">
        <v>610</v>
      </c>
    </row>
    <row r="143" spans="1:5" ht="12.75">
      <c r="A143" s="36" t="s">
        <v>52</v>
      </c>
      <c r="E143" s="37" t="s">
        <v>47</v>
      </c>
    </row>
    <row r="144" spans="1:5" ht="12.75">
      <c r="A144" t="s">
        <v>54</v>
      </c>
      <c r="E144" s="35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0+O8+O33+O62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611</v>
      </c>
      <c s="41">
        <f>0+I8+I33+I62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611</v>
      </c>
      <c s="6"/>
      <c s="18" t="s">
        <v>612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613</v>
      </c>
      <c s="19"/>
      <c s="27" t="s">
        <v>614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615</v>
      </c>
      <c s="25" t="s">
        <v>47</v>
      </c>
      <c s="30" t="s">
        <v>616</v>
      </c>
      <c s="31" t="s">
        <v>180</v>
      </c>
      <c s="32">
        <v>10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52</v>
      </c>
      <c r="E11" s="37" t="s">
        <v>47</v>
      </c>
    </row>
    <row r="12" spans="1:5" ht="102">
      <c r="A12" t="s">
        <v>54</v>
      </c>
      <c r="E12" s="35" t="s">
        <v>617</v>
      </c>
    </row>
    <row r="13" spans="1:16" ht="12.75">
      <c r="A13" s="25" t="s">
        <v>45</v>
      </c>
      <c s="29" t="s">
        <v>23</v>
      </c>
      <c s="29" t="s">
        <v>618</v>
      </c>
      <c s="25" t="s">
        <v>47</v>
      </c>
      <c s="30" t="s">
        <v>619</v>
      </c>
      <c s="31" t="s">
        <v>180</v>
      </c>
      <c s="32">
        <v>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102">
      <c r="A16" t="s">
        <v>54</v>
      </c>
      <c r="E16" s="35" t="s">
        <v>617</v>
      </c>
    </row>
    <row r="17" spans="1:16" ht="12.75">
      <c r="A17" s="25" t="s">
        <v>45</v>
      </c>
      <c s="29" t="s">
        <v>22</v>
      </c>
      <c s="29" t="s">
        <v>620</v>
      </c>
      <c s="25" t="s">
        <v>47</v>
      </c>
      <c s="30" t="s">
        <v>621</v>
      </c>
      <c s="31" t="s">
        <v>180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52</v>
      </c>
      <c r="E19" s="37" t="s">
        <v>47</v>
      </c>
    </row>
    <row r="20" spans="1:5" ht="102">
      <c r="A20" t="s">
        <v>54</v>
      </c>
      <c r="E20" s="35" t="s">
        <v>617</v>
      </c>
    </row>
    <row r="21" spans="1:16" ht="25.5">
      <c r="A21" s="25" t="s">
        <v>45</v>
      </c>
      <c s="29" t="s">
        <v>33</v>
      </c>
      <c s="29" t="s">
        <v>622</v>
      </c>
      <c s="25" t="s">
        <v>47</v>
      </c>
      <c s="30" t="s">
        <v>623</v>
      </c>
      <c s="31" t="s">
        <v>180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52</v>
      </c>
      <c r="E23" s="37" t="s">
        <v>47</v>
      </c>
    </row>
    <row r="24" spans="1:5" ht="102">
      <c r="A24" t="s">
        <v>54</v>
      </c>
      <c r="E24" s="35" t="s">
        <v>624</v>
      </c>
    </row>
    <row r="25" spans="1:16" ht="25.5">
      <c r="A25" s="25" t="s">
        <v>45</v>
      </c>
      <c s="29" t="s">
        <v>35</v>
      </c>
      <c s="29" t="s">
        <v>625</v>
      </c>
      <c s="25" t="s">
        <v>47</v>
      </c>
      <c s="30" t="s">
        <v>626</v>
      </c>
      <c s="31" t="s">
        <v>180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6" t="s">
        <v>52</v>
      </c>
      <c r="E27" s="37" t="s">
        <v>47</v>
      </c>
    </row>
    <row r="28" spans="1:5" ht="114.75">
      <c r="A28" t="s">
        <v>54</v>
      </c>
      <c r="E28" s="35" t="s">
        <v>627</v>
      </c>
    </row>
    <row r="29" spans="1:16" ht="12.75">
      <c r="A29" s="25" t="s">
        <v>45</v>
      </c>
      <c s="29" t="s">
        <v>37</v>
      </c>
      <c s="29" t="s">
        <v>628</v>
      </c>
      <c s="25" t="s">
        <v>47</v>
      </c>
      <c s="30" t="s">
        <v>629</v>
      </c>
      <c s="31" t="s">
        <v>503</v>
      </c>
      <c s="32">
        <v>16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52</v>
      </c>
      <c r="E31" s="37" t="s">
        <v>47</v>
      </c>
    </row>
    <row r="32" spans="1:5" ht="89.25">
      <c r="A32" t="s">
        <v>54</v>
      </c>
      <c r="E32" s="35" t="s">
        <v>630</v>
      </c>
    </row>
    <row r="33" spans="1:18" ht="12.75" customHeight="1">
      <c r="A33" s="6" t="s">
        <v>43</v>
      </c>
      <c s="6"/>
      <c s="39" t="s">
        <v>631</v>
      </c>
      <c s="6"/>
      <c s="27" t="s">
        <v>632</v>
      </c>
      <c s="6"/>
      <c s="6"/>
      <c s="6"/>
      <c s="40">
        <f>0+Q33</f>
      </c>
      <c r="O33">
        <f>0+R33</f>
      </c>
      <c r="Q33">
        <f>0+I34+I38+I42+I46+I50+I54+I58</f>
      </c>
      <c>
        <f>0+O34+O38+O42+O46+O50+O54+O58</f>
      </c>
    </row>
    <row r="34" spans="1:16" ht="12.75">
      <c r="A34" s="25" t="s">
        <v>45</v>
      </c>
      <c s="29" t="s">
        <v>76</v>
      </c>
      <c s="29" t="s">
        <v>633</v>
      </c>
      <c s="25" t="s">
        <v>47</v>
      </c>
      <c s="30" t="s">
        <v>634</v>
      </c>
      <c s="31" t="s">
        <v>635</v>
      </c>
      <c s="32">
        <v>0.5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6" t="s">
        <v>52</v>
      </c>
      <c r="E36" s="37" t="s">
        <v>47</v>
      </c>
    </row>
    <row r="37" spans="1:5" ht="89.25">
      <c r="A37" t="s">
        <v>54</v>
      </c>
      <c r="E37" s="35" t="s">
        <v>636</v>
      </c>
    </row>
    <row r="38" spans="1:16" ht="12.75">
      <c r="A38" s="25" t="s">
        <v>45</v>
      </c>
      <c s="29" t="s">
        <v>40</v>
      </c>
      <c s="29" t="s">
        <v>637</v>
      </c>
      <c s="25" t="s">
        <v>47</v>
      </c>
      <c s="30" t="s">
        <v>638</v>
      </c>
      <c s="31" t="s">
        <v>180</v>
      </c>
      <c s="32">
        <v>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52</v>
      </c>
      <c r="E40" s="37" t="s">
        <v>47</v>
      </c>
    </row>
    <row r="41" spans="1:5" ht="89.25">
      <c r="A41" t="s">
        <v>54</v>
      </c>
      <c r="E41" s="35" t="s">
        <v>639</v>
      </c>
    </row>
    <row r="42" spans="1:16" ht="12.75">
      <c r="A42" s="25" t="s">
        <v>45</v>
      </c>
      <c s="29" t="s">
        <v>42</v>
      </c>
      <c s="29" t="s">
        <v>640</v>
      </c>
      <c s="25" t="s">
        <v>47</v>
      </c>
      <c s="30" t="s">
        <v>641</v>
      </c>
      <c s="31" t="s">
        <v>180</v>
      </c>
      <c s="32">
        <v>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52</v>
      </c>
      <c r="E44" s="37" t="s">
        <v>47</v>
      </c>
    </row>
    <row r="45" spans="1:5" ht="89.25">
      <c r="A45" t="s">
        <v>54</v>
      </c>
      <c r="E45" s="35" t="s">
        <v>642</v>
      </c>
    </row>
    <row r="46" spans="1:16" ht="12.75">
      <c r="A46" s="25" t="s">
        <v>45</v>
      </c>
      <c s="29" t="s">
        <v>168</v>
      </c>
      <c s="29" t="s">
        <v>643</v>
      </c>
      <c s="25" t="s">
        <v>47</v>
      </c>
      <c s="30" t="s">
        <v>644</v>
      </c>
      <c s="31" t="s">
        <v>180</v>
      </c>
      <c s="32">
        <v>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52</v>
      </c>
      <c r="E48" s="37" t="s">
        <v>47</v>
      </c>
    </row>
    <row r="49" spans="1:5" ht="89.25">
      <c r="A49" t="s">
        <v>54</v>
      </c>
      <c r="E49" s="35" t="s">
        <v>645</v>
      </c>
    </row>
    <row r="50" spans="1:16" ht="12.75">
      <c r="A50" s="25" t="s">
        <v>45</v>
      </c>
      <c s="29" t="s">
        <v>177</v>
      </c>
      <c s="29" t="s">
        <v>646</v>
      </c>
      <c s="25" t="s">
        <v>47</v>
      </c>
      <c s="30" t="s">
        <v>647</v>
      </c>
      <c s="31" t="s">
        <v>180</v>
      </c>
      <c s="32">
        <v>1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52</v>
      </c>
      <c r="E52" s="37" t="s">
        <v>47</v>
      </c>
    </row>
    <row r="53" spans="1:5" ht="89.25">
      <c r="A53" t="s">
        <v>54</v>
      </c>
      <c r="E53" s="35" t="s">
        <v>648</v>
      </c>
    </row>
    <row r="54" spans="1:16" ht="12.75">
      <c r="A54" s="25" t="s">
        <v>45</v>
      </c>
      <c s="29" t="s">
        <v>91</v>
      </c>
      <c s="29" t="s">
        <v>649</v>
      </c>
      <c s="25" t="s">
        <v>47</v>
      </c>
      <c s="30" t="s">
        <v>650</v>
      </c>
      <c s="31" t="s">
        <v>503</v>
      </c>
      <c s="32">
        <v>16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12.75">
      <c r="A56" s="36" t="s">
        <v>52</v>
      </c>
      <c r="E56" s="37" t="s">
        <v>47</v>
      </c>
    </row>
    <row r="57" spans="1:5" ht="89.25">
      <c r="A57" t="s">
        <v>54</v>
      </c>
      <c r="E57" s="35" t="s">
        <v>651</v>
      </c>
    </row>
    <row r="58" spans="1:16" ht="12.75">
      <c r="A58" s="25" t="s">
        <v>45</v>
      </c>
      <c s="29" t="s">
        <v>97</v>
      </c>
      <c s="29" t="s">
        <v>652</v>
      </c>
      <c s="25" t="s">
        <v>47</v>
      </c>
      <c s="30" t="s">
        <v>653</v>
      </c>
      <c s="31" t="s">
        <v>503</v>
      </c>
      <c s="32">
        <v>16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52</v>
      </c>
      <c r="E60" s="37" t="s">
        <v>47</v>
      </c>
    </row>
    <row r="61" spans="1:5" ht="89.25">
      <c r="A61" t="s">
        <v>54</v>
      </c>
      <c r="E61" s="35" t="s">
        <v>654</v>
      </c>
    </row>
    <row r="62" spans="1:18" ht="12.75" customHeight="1">
      <c r="A62" s="6" t="s">
        <v>43</v>
      </c>
      <c s="6"/>
      <c s="39" t="s">
        <v>655</v>
      </c>
      <c s="6"/>
      <c s="27" t="s">
        <v>656</v>
      </c>
      <c s="6"/>
      <c s="6"/>
      <c s="6"/>
      <c s="40">
        <f>0+Q62</f>
      </c>
      <c r="O62">
        <f>0+R62</f>
      </c>
      <c r="Q62">
        <f>0+I63+I67+I71+I75</f>
      </c>
      <c>
        <f>0+O63+O67+O71+O75</f>
      </c>
    </row>
    <row r="63" spans="1:16" ht="12.75">
      <c r="A63" s="25" t="s">
        <v>45</v>
      </c>
      <c s="29" t="s">
        <v>85</v>
      </c>
      <c s="29" t="s">
        <v>657</v>
      </c>
      <c s="25" t="s">
        <v>47</v>
      </c>
      <c s="30" t="s">
        <v>658</v>
      </c>
      <c s="31" t="s">
        <v>503</v>
      </c>
      <c s="32">
        <v>8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47</v>
      </c>
    </row>
    <row r="65" spans="1:5" ht="12.75">
      <c r="A65" s="36" t="s">
        <v>52</v>
      </c>
      <c r="E65" s="37" t="s">
        <v>47</v>
      </c>
    </row>
    <row r="66" spans="1:5" ht="89.25">
      <c r="A66" t="s">
        <v>54</v>
      </c>
      <c r="E66" s="35" t="s">
        <v>659</v>
      </c>
    </row>
    <row r="67" spans="1:16" ht="12.75">
      <c r="A67" s="25" t="s">
        <v>45</v>
      </c>
      <c s="29" t="s">
        <v>173</v>
      </c>
      <c s="29" t="s">
        <v>660</v>
      </c>
      <c s="25" t="s">
        <v>47</v>
      </c>
      <c s="30" t="s">
        <v>661</v>
      </c>
      <c s="31" t="s">
        <v>180</v>
      </c>
      <c s="32">
        <v>10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47</v>
      </c>
    </row>
    <row r="69" spans="1:5" ht="12.75">
      <c r="A69" s="36" t="s">
        <v>52</v>
      </c>
      <c r="E69" s="37" t="s">
        <v>47</v>
      </c>
    </row>
    <row r="70" spans="1:5" ht="102">
      <c r="A70" t="s">
        <v>54</v>
      </c>
      <c r="E70" s="35" t="s">
        <v>662</v>
      </c>
    </row>
    <row r="71" spans="1:16" ht="12.75">
      <c r="A71" s="25" t="s">
        <v>45</v>
      </c>
      <c s="29" t="s">
        <v>102</v>
      </c>
      <c s="29" t="s">
        <v>663</v>
      </c>
      <c s="25" t="s">
        <v>47</v>
      </c>
      <c s="30" t="s">
        <v>664</v>
      </c>
      <c s="31" t="s">
        <v>180</v>
      </c>
      <c s="32">
        <v>1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47</v>
      </c>
    </row>
    <row r="73" spans="1:5" ht="12.75">
      <c r="A73" s="36" t="s">
        <v>52</v>
      </c>
      <c r="E73" s="37" t="s">
        <v>47</v>
      </c>
    </row>
    <row r="74" spans="1:5" ht="102">
      <c r="A74" t="s">
        <v>54</v>
      </c>
      <c r="E74" s="35" t="s">
        <v>662</v>
      </c>
    </row>
    <row r="75" spans="1:16" ht="12.75">
      <c r="A75" s="25" t="s">
        <v>45</v>
      </c>
      <c s="29" t="s">
        <v>108</v>
      </c>
      <c s="29" t="s">
        <v>665</v>
      </c>
      <c s="25" t="s">
        <v>47</v>
      </c>
      <c s="30" t="s">
        <v>666</v>
      </c>
      <c s="31" t="s">
        <v>180</v>
      </c>
      <c s="32">
        <v>147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</v>
      </c>
    </row>
    <row r="77" spans="1:5" ht="12.75">
      <c r="A77" s="36" t="s">
        <v>52</v>
      </c>
      <c r="E77" s="37" t="s">
        <v>47</v>
      </c>
    </row>
    <row r="78" spans="1:5" ht="102">
      <c r="A78" t="s">
        <v>54</v>
      </c>
      <c r="E78" s="35" t="s">
        <v>662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667</v>
      </c>
      <c s="41">
        <f>0+I8+I21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667</v>
      </c>
      <c s="6"/>
      <c s="18" t="s">
        <v>668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669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670</v>
      </c>
      <c s="25" t="s">
        <v>47</v>
      </c>
      <c s="30" t="s">
        <v>671</v>
      </c>
      <c s="31" t="s">
        <v>223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672</v>
      </c>
    </row>
    <row r="11" spans="1:5" ht="12.75">
      <c r="A11" s="36" t="s">
        <v>52</v>
      </c>
      <c r="E11" s="37" t="s">
        <v>47</v>
      </c>
    </row>
    <row r="12" spans="1:5" ht="12.75">
      <c r="A12" t="s">
        <v>54</v>
      </c>
      <c r="E12" s="35" t="s">
        <v>47</v>
      </c>
    </row>
    <row r="13" spans="1:16" ht="12.75">
      <c r="A13" s="25" t="s">
        <v>45</v>
      </c>
      <c s="29" t="s">
        <v>23</v>
      </c>
      <c s="29" t="s">
        <v>673</v>
      </c>
      <c s="25" t="s">
        <v>47</v>
      </c>
      <c s="30" t="s">
        <v>674</v>
      </c>
      <c s="31" t="s">
        <v>223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675</v>
      </c>
    </row>
    <row r="15" spans="1:5" ht="12.75">
      <c r="A15" s="36" t="s">
        <v>52</v>
      </c>
      <c r="E15" s="37" t="s">
        <v>47</v>
      </c>
    </row>
    <row r="16" spans="1:5" ht="12.75">
      <c r="A16" t="s">
        <v>54</v>
      </c>
      <c r="E16" s="35" t="s">
        <v>47</v>
      </c>
    </row>
    <row r="17" spans="1:16" ht="12.75">
      <c r="A17" s="25" t="s">
        <v>45</v>
      </c>
      <c s="29" t="s">
        <v>22</v>
      </c>
      <c s="29" t="s">
        <v>676</v>
      </c>
      <c s="25" t="s">
        <v>47</v>
      </c>
      <c s="30" t="s">
        <v>677</v>
      </c>
      <c s="31" t="s">
        <v>223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678</v>
      </c>
    </row>
    <row r="19" spans="1:5" ht="12.75">
      <c r="A19" s="36" t="s">
        <v>52</v>
      </c>
      <c r="E19" s="37" t="s">
        <v>47</v>
      </c>
    </row>
    <row r="20" spans="1:5" ht="12.75">
      <c r="A20" t="s">
        <v>54</v>
      </c>
      <c r="E20" s="35" t="s">
        <v>47</v>
      </c>
    </row>
    <row r="21" spans="1:18" ht="12.75" customHeight="1">
      <c r="A21" s="6" t="s">
        <v>43</v>
      </c>
      <c s="6"/>
      <c s="39" t="s">
        <v>23</v>
      </c>
      <c s="6"/>
      <c s="27" t="s">
        <v>324</v>
      </c>
      <c s="6"/>
      <c s="6"/>
      <c s="6"/>
      <c s="40">
        <f>0+Q21</f>
      </c>
      <c r="O21">
        <f>0+R21</f>
      </c>
      <c r="Q21">
        <f>0+I22+I26+I30</f>
      </c>
      <c>
        <f>0+O22+O26+O30</f>
      </c>
    </row>
    <row r="22" spans="1:16" ht="12.75">
      <c r="A22" s="25" t="s">
        <v>45</v>
      </c>
      <c s="29" t="s">
        <v>33</v>
      </c>
      <c s="29" t="s">
        <v>679</v>
      </c>
      <c s="25" t="s">
        <v>47</v>
      </c>
      <c s="30" t="s">
        <v>680</v>
      </c>
      <c s="31" t="s">
        <v>223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681</v>
      </c>
    </row>
    <row r="24" spans="1:5" ht="12.75">
      <c r="A24" s="36" t="s">
        <v>52</v>
      </c>
      <c r="E24" s="37" t="s">
        <v>47</v>
      </c>
    </row>
    <row r="25" spans="1:5" ht="12.75">
      <c r="A25" t="s">
        <v>54</v>
      </c>
      <c r="E25" s="35" t="s">
        <v>47</v>
      </c>
    </row>
    <row r="26" spans="1:16" ht="12.75">
      <c r="A26" s="25" t="s">
        <v>45</v>
      </c>
      <c s="29" t="s">
        <v>35</v>
      </c>
      <c s="29" t="s">
        <v>682</v>
      </c>
      <c s="25" t="s">
        <v>47</v>
      </c>
      <c s="30" t="s">
        <v>683</v>
      </c>
      <c s="31" t="s">
        <v>223</v>
      </c>
      <c s="32">
        <v>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684</v>
      </c>
    </row>
    <row r="28" spans="1:5" ht="12.75">
      <c r="A28" s="36" t="s">
        <v>52</v>
      </c>
      <c r="E28" s="37" t="s">
        <v>47</v>
      </c>
    </row>
    <row r="29" spans="1:5" ht="12.75">
      <c r="A29" t="s">
        <v>54</v>
      </c>
      <c r="E29" s="35" t="s">
        <v>47</v>
      </c>
    </row>
    <row r="30" spans="1:16" ht="12.75">
      <c r="A30" s="25" t="s">
        <v>45</v>
      </c>
      <c s="29" t="s">
        <v>37</v>
      </c>
      <c s="29" t="s">
        <v>685</v>
      </c>
      <c s="25" t="s">
        <v>47</v>
      </c>
      <c s="30" t="s">
        <v>686</v>
      </c>
      <c s="31" t="s">
        <v>687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52</v>
      </c>
      <c r="E32" s="37" t="s">
        <v>47</v>
      </c>
    </row>
    <row r="33" spans="1:5" ht="12.75">
      <c r="A33" t="s">
        <v>54</v>
      </c>
      <c r="E33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